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640" windowHeight="9975"/>
  </bookViews>
  <sheets>
    <sheet name="ტრანსპორტის ხარჯი" sheetId="5" r:id="rId1"/>
    <sheet name="საკომუნიკაციო ხარჯები" sheetId="4" r:id="rId2"/>
    <sheet name="უძრავი ქონება" sheetId="3" r:id="rId3"/>
    <sheet name="მივლინება I KV" sheetId="7" r:id="rId4"/>
    <sheet name="ხელფასები" sheetId="8" r:id="rId5"/>
  </sheets>
  <definedNames>
    <definedName name="_xlnm._FilterDatabase" localSheetId="2" hidden="1">'უძრავი ქონება'!$A$1:$GT$8</definedName>
    <definedName name="AS2DocOpenMode" hidden="1">"AS2DocumentEdit"</definedName>
  </definedNames>
  <calcPr calcId="124519"/>
</workbook>
</file>

<file path=xl/calcChain.xml><?xml version="1.0" encoding="utf-8"?>
<calcChain xmlns="http://schemas.openxmlformats.org/spreadsheetml/2006/main">
  <c r="D4" i="8"/>
  <c r="F4" s="1"/>
  <c r="C4"/>
  <c r="C5"/>
  <c r="C3"/>
  <c r="D3" s="1"/>
  <c r="E6"/>
  <c r="E4" i="7"/>
  <c r="E3"/>
  <c r="D5"/>
  <c r="C5"/>
  <c r="D6" i="8" l="1"/>
  <c r="C6"/>
  <c r="F5"/>
  <c r="F3"/>
  <c r="E5" i="7"/>
  <c r="D8" i="3"/>
  <c r="E8"/>
  <c r="F8"/>
  <c r="G8"/>
  <c r="C8"/>
  <c r="G7"/>
  <c r="F6" i="8" l="1"/>
  <c r="B11" i="4"/>
  <c r="D11"/>
  <c r="D22" i="5"/>
  <c r="B22" s="1"/>
  <c r="D21"/>
  <c r="D20"/>
  <c r="B20" s="1"/>
  <c r="D19"/>
  <c r="D18"/>
  <c r="D17"/>
  <c r="B17" s="1"/>
  <c r="D16"/>
  <c r="D15"/>
  <c r="D12"/>
  <c r="B12" s="1"/>
  <c r="D13"/>
  <c r="D14"/>
  <c r="B14" s="1"/>
  <c r="L50"/>
  <c r="K50"/>
  <c r="J50"/>
  <c r="B21"/>
  <c r="B18"/>
  <c r="B15"/>
  <c r="B13"/>
  <c r="B11"/>
  <c r="G6" i="3"/>
  <c r="G5"/>
  <c r="G4"/>
  <c r="G3"/>
  <c r="C23" i="5" l="1"/>
  <c r="B16"/>
  <c r="D23"/>
  <c r="B19"/>
  <c r="B23" l="1"/>
</calcChain>
</file>

<file path=xl/sharedStrings.xml><?xml version="1.0" encoding="utf-8"?>
<sst xmlns="http://schemas.openxmlformats.org/spreadsheetml/2006/main" count="62" uniqueCount="55">
  <si>
    <t>პრემია</t>
  </si>
  <si>
    <t>სულ</t>
  </si>
  <si>
    <t>SeniSvna</t>
  </si>
  <si>
    <t>sul</t>
  </si>
  <si>
    <t xml:space="preserve">ქობულეთის რესურსცენტრის შენობა </t>
  </si>
  <si>
    <t xml:space="preserve">ქედის რესურსცენტრის შენობა 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</si>
  <si>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</si>
  <si>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</si>
  <si>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გაზმომარაგების ქსელი</t>
  </si>
  <si>
    <t>სულ შენობა ნაგებობები</t>
  </si>
  <si>
    <t>dasaxeleba</t>
  </si>
  <si>
    <t>daricxuli cveTa</t>
  </si>
  <si>
    <t>01.01.2014</t>
  </si>
  <si>
    <t>samsaxurebrivi avtomobilebis xarjebi</t>
  </si>
  <si>
    <t>kavSirgabmulobis xarjebi</t>
  </si>
  <si>
    <t>maT Soris</t>
  </si>
  <si>
    <t>sxva xarjebi</t>
  </si>
  <si>
    <t>mobiluri telefoni</t>
  </si>
  <si>
    <t>sxva satelefono kavSirebi</t>
  </si>
  <si>
    <t>ianvari</t>
  </si>
  <si>
    <t>Tebervali</t>
  </si>
  <si>
    <t>marti</t>
  </si>
  <si>
    <t>aprili</t>
  </si>
  <si>
    <t>maisi</t>
  </si>
  <si>
    <t>ivnisi</t>
  </si>
  <si>
    <t>ivlisi</t>
  </si>
  <si>
    <t>agvisto</t>
  </si>
  <si>
    <t>seqtemberi</t>
  </si>
  <si>
    <t>oqtomberi</t>
  </si>
  <si>
    <t>noemberi</t>
  </si>
  <si>
    <t>dekemberi</t>
  </si>
  <si>
    <t>Tve</t>
  </si>
  <si>
    <t>sul xarji</t>
  </si>
  <si>
    <t>sawvavi</t>
  </si>
  <si>
    <t>]</t>
  </si>
  <si>
    <t>informacia aWaris a.r. ganaTlebis, kulturisa da sportis samnistros mier 2014 wels satransporto saSualebebze gaweuli sawvavisa da teqnikuri momsaxurebis xarjebis Sesaxeb</t>
  </si>
  <si>
    <t>sul 2014</t>
  </si>
  <si>
    <t>kavSirgabmulobis xarji</t>
  </si>
  <si>
    <t>informacia aWaris a.r. ganaTlebis, kulturisa da sportis saministros mier satelefono saubrebze gaweuli (satelekomunikacio)  xarjebis Sesaxeb 2014 weli</t>
  </si>
  <si>
    <t>informacia aWaris a.r. ganaTlebis, kulturisa da sportis saministros balansze ricxuli uZravi qonebis  Sesaxeb
2014 weli</t>
  </si>
  <si>
    <t>miReba 2014</t>
  </si>
  <si>
    <t>gasvla 2014</t>
  </si>
  <si>
    <t>01.01.2015</t>
  </si>
  <si>
    <t>ინფორმაცია 2015 წლის I კვარტალში ოფიციალურ და სამუშაო ვიზიტებზე გაწეული სამივლინებო ხარჯების შესახებ თანამდებობის პირებზე  (ჯამურად) და სხვა თანამშრომლებზე (ჯამურად)  (ცალკცალკე ქვეყნის შიგნით და ქვეყნის გარეთ განხორციელებული მივლინებების მიხედვით)</t>
  </si>
  <si>
    <t>N</t>
  </si>
  <si>
    <t>თანამდებობის პირებზე (ჯამურად)</t>
  </si>
  <si>
    <t>სხვა თანამშრომლებზე (ჯამურად)</t>
  </si>
  <si>
    <t>დასახელება</t>
  </si>
  <si>
    <t>ქვეყნის შიგნით</t>
  </si>
  <si>
    <t>ქვეყნის გარეთ</t>
  </si>
  <si>
    <t>შტატგარეშე მოსამსახურეებზე (ჯამურად)</t>
  </si>
  <si>
    <t xml:space="preserve">სულ </t>
  </si>
  <si>
    <t xml:space="preserve">ინფორმაცია 2015 წლის I კვარტალში გაცემული სარგოს, დანამატებისა და პრემიების ოდენობების  შესახებ თანამდებობის პირებზე  (ჯამურად) და სხვა თანამშრომლებზე (ჯამურად)  </t>
  </si>
  <si>
    <t>თანამდებობრივი სარგო</t>
  </si>
  <si>
    <t>დანამატი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</si>
</sst>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\ _L_a_r_i_-;\-* #,##0.00\ _L_a_r_i_-;_-* &quot;-&quot;??\ _L_a_r_i_-;_-@_-"/>
  </numFmts>
  <fonts count="1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cadNusx"/>
    </font>
    <font>
      <sz val="10"/>
      <name val="AcadNusx"/>
    </font>
    <font>
      <b/>
      <sz val="10"/>
      <name val="AcadNusx"/>
    </font>
    <font>
      <b/>
      <sz val="10"/>
      <name val="Arial"/>
      <family val="2"/>
    </font>
    <font>
      <sz val="8"/>
      <name val="AcadNusx"/>
    </font>
    <font>
      <sz val="18"/>
      <name val="AcadNusx"/>
    </font>
    <font>
      <b/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6" applyFont="1" applyFill="1"/>
    <xf numFmtId="0" fontId="5" fillId="0" borderId="0" xfId="6" applyFont="1" applyFill="1"/>
    <xf numFmtId="0" fontId="5" fillId="0" borderId="0" xfId="6" applyFont="1" applyFill="1" applyBorder="1"/>
    <xf numFmtId="0" fontId="5" fillId="0" borderId="9" xfId="6" applyFont="1" applyFill="1" applyBorder="1" applyAlignment="1">
      <alignment horizontal="center" vertical="center" wrapText="1"/>
    </xf>
    <xf numFmtId="2" fontId="5" fillId="0" borderId="2" xfId="6" applyNumberFormat="1" applyFont="1" applyFill="1" applyBorder="1" applyAlignment="1">
      <alignment horizontal="center" vertical="center"/>
    </xf>
    <xf numFmtId="165" fontId="5" fillId="0" borderId="2" xfId="7" applyNumberFormat="1" applyFont="1" applyFill="1" applyBorder="1"/>
    <xf numFmtId="2" fontId="3" fillId="0" borderId="2" xfId="6" applyNumberFormat="1" applyFill="1" applyBorder="1" applyAlignment="1">
      <alignment horizontal="center" vertical="center" wrapText="1" shrinkToFit="1"/>
    </xf>
    <xf numFmtId="165" fontId="5" fillId="0" borderId="2" xfId="7" applyNumberFormat="1" applyFont="1" applyFill="1" applyBorder="1" applyAlignment="1">
      <alignment horizontal="center" vertical="center" wrapText="1" shrinkToFit="1"/>
    </xf>
    <xf numFmtId="0" fontId="6" fillId="0" borderId="9" xfId="6" applyFont="1" applyFill="1" applyBorder="1" applyAlignment="1">
      <alignment horizontal="center" vertical="center" wrapText="1"/>
    </xf>
    <xf numFmtId="1" fontId="6" fillId="0" borderId="2" xfId="6" applyNumberFormat="1" applyFont="1" applyFill="1" applyBorder="1" applyAlignment="1">
      <alignment horizontal="center" vertical="center"/>
    </xf>
    <xf numFmtId="165" fontId="5" fillId="0" borderId="5" xfId="7" applyNumberFormat="1" applyFont="1" applyFill="1" applyBorder="1"/>
    <xf numFmtId="165" fontId="6" fillId="0" borderId="2" xfId="7" applyNumberFormat="1" applyFont="1" applyFill="1" applyBorder="1"/>
    <xf numFmtId="0" fontId="3" fillId="0" borderId="2" xfId="6" applyFont="1" applyFill="1" applyBorder="1" applyAlignment="1">
      <alignment vertical="center" wrapText="1" shrinkToFit="1"/>
    </xf>
    <xf numFmtId="0" fontId="3" fillId="0" borderId="8" xfId="6" applyFill="1" applyBorder="1" applyAlignment="1">
      <alignment vertical="center" wrapText="1" shrinkToFit="1"/>
    </xf>
    <xf numFmtId="0" fontId="3" fillId="0" borderId="2" xfId="6" applyFill="1" applyBorder="1" applyAlignment="1">
      <alignment vertical="center" wrapText="1" shrinkToFit="1"/>
    </xf>
    <xf numFmtId="0" fontId="7" fillId="0" borderId="2" xfId="6" applyFont="1" applyFill="1" applyBorder="1" applyAlignment="1">
      <alignment vertical="center" wrapText="1" shrinkToFit="1"/>
    </xf>
    <xf numFmtId="0" fontId="5" fillId="0" borderId="11" xfId="6" applyFont="1" applyFill="1" applyBorder="1" applyAlignment="1"/>
    <xf numFmtId="165" fontId="5" fillId="0" borderId="0" xfId="7" applyNumberFormat="1" applyFont="1" applyFill="1" applyBorder="1"/>
    <xf numFmtId="0" fontId="5" fillId="0" borderId="0" xfId="6" applyFont="1" applyFill="1" applyBorder="1" applyAlignment="1"/>
    <xf numFmtId="0" fontId="6" fillId="0" borderId="13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4" fillId="0" borderId="0" xfId="6" applyFont="1"/>
    <xf numFmtId="0" fontId="9" fillId="0" borderId="0" xfId="6" applyFont="1" applyFill="1"/>
    <xf numFmtId="0" fontId="6" fillId="0" borderId="0" xfId="6" applyFont="1"/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 wrapText="1"/>
    </xf>
    <xf numFmtId="3" fontId="8" fillId="0" borderId="2" xfId="6" applyNumberFormat="1" applyFont="1" applyFill="1" applyBorder="1" applyAlignment="1">
      <alignment horizontal="center"/>
    </xf>
    <xf numFmtId="3" fontId="10" fillId="0" borderId="2" xfId="6" applyNumberFormat="1" applyFont="1" applyFill="1" applyBorder="1" applyAlignment="1">
      <alignment horizontal="center"/>
    </xf>
    <xf numFmtId="0" fontId="5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3" fontId="10" fillId="3" borderId="2" xfId="6" applyNumberFormat="1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/>
    </xf>
    <xf numFmtId="0" fontId="6" fillId="0" borderId="6" xfId="6" applyFont="1" applyFill="1" applyBorder="1" applyAlignment="1">
      <alignment horizontal="center" vertical="center" wrapText="1"/>
    </xf>
    <xf numFmtId="0" fontId="4" fillId="0" borderId="0" xfId="6" applyFont="1" applyFill="1"/>
    <xf numFmtId="0" fontId="5" fillId="0" borderId="0" xfId="6" applyFont="1" applyFill="1" applyAlignment="1">
      <alignment horizontal="left" vertical="center"/>
    </xf>
    <xf numFmtId="0" fontId="5" fillId="0" borderId="0" xfId="6" applyFont="1" applyFill="1" applyAlignment="1">
      <alignment horizontal="center" vertical="center" wrapText="1"/>
    </xf>
    <xf numFmtId="0" fontId="10" fillId="0" borderId="9" xfId="6" applyFont="1" applyFill="1" applyBorder="1" applyAlignment="1">
      <alignment vertical="center" wrapText="1"/>
    </xf>
    <xf numFmtId="3" fontId="10" fillId="0" borderId="2" xfId="6" applyNumberFormat="1" applyFont="1" applyFill="1" applyBorder="1" applyAlignment="1">
      <alignment horizontal="center" vertical="center"/>
    </xf>
    <xf numFmtId="3" fontId="5" fillId="0" borderId="0" xfId="6" applyNumberFormat="1" applyFont="1" applyFill="1"/>
    <xf numFmtId="2" fontId="5" fillId="0" borderId="0" xfId="6" applyNumberFormat="1" applyFont="1" applyFill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5" fillId="0" borderId="0" xfId="6" applyFont="1" applyFill="1" applyAlignment="1">
      <alignment horizontal="center" wrapText="1" shrinkToFit="1"/>
    </xf>
    <xf numFmtId="0" fontId="5" fillId="0" borderId="1" xfId="6" applyFont="1" applyFill="1" applyBorder="1" applyAlignment="1">
      <alignment horizontal="center" wrapText="1" shrinkToFit="1"/>
    </xf>
    <xf numFmtId="0" fontId="5" fillId="0" borderId="0" xfId="6" applyFont="1" applyFill="1" applyAlignment="1">
      <alignment horizontal="left"/>
    </xf>
    <xf numFmtId="0" fontId="10" fillId="0" borderId="2" xfId="6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center" vertical="center" wrapText="1"/>
    </xf>
    <xf numFmtId="0" fontId="10" fillId="0" borderId="12" xfId="6" applyFont="1" applyFill="1" applyBorder="1" applyAlignment="1">
      <alignment horizontal="center" vertical="center" wrapText="1"/>
    </xf>
    <xf numFmtId="0" fontId="10" fillId="0" borderId="10" xfId="6" applyFont="1" applyFill="1" applyBorder="1" applyAlignment="1">
      <alignment horizontal="center" vertical="center" wrapText="1"/>
    </xf>
    <xf numFmtId="0" fontId="10" fillId="0" borderId="11" xfId="6" applyFont="1" applyFill="1" applyBorder="1" applyAlignment="1">
      <alignment horizontal="center" vertical="center" wrapText="1"/>
    </xf>
    <xf numFmtId="0" fontId="10" fillId="0" borderId="4" xfId="6" applyFont="1" applyFill="1" applyBorder="1" applyAlignment="1">
      <alignment horizontal="center" vertical="center" wrapText="1"/>
    </xf>
    <xf numFmtId="0" fontId="10" fillId="0" borderId="14" xfId="6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15" xfId="6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7" xfId="6" applyFont="1" applyFill="1" applyBorder="1" applyAlignment="1">
      <alignment horizontal="center" vertical="center" wrapText="1"/>
    </xf>
    <xf numFmtId="0" fontId="5" fillId="0" borderId="0" xfId="6" applyFont="1" applyFill="1" applyAlignment="1">
      <alignment horizontal="center" vertical="center" wrapText="1" shrinkToFit="1"/>
    </xf>
    <xf numFmtId="0" fontId="5" fillId="0" borderId="1" xfId="6" applyFont="1" applyFill="1" applyBorder="1" applyAlignment="1">
      <alignment horizontal="center" vertical="center" wrapText="1" shrinkToFit="1"/>
    </xf>
    <xf numFmtId="0" fontId="10" fillId="4" borderId="10" xfId="6" applyFont="1" applyFill="1" applyBorder="1" applyAlignment="1">
      <alignment horizontal="center" vertical="center" wrapText="1"/>
    </xf>
    <xf numFmtId="0" fontId="10" fillId="4" borderId="11" xfId="6" applyFont="1" applyFill="1" applyBorder="1" applyAlignment="1">
      <alignment horizontal="center" vertical="center" wrapText="1"/>
    </xf>
    <xf numFmtId="0" fontId="10" fillId="4" borderId="13" xfId="6" applyFont="1" applyFill="1" applyBorder="1" applyAlignment="1">
      <alignment horizontal="center" vertical="center" wrapText="1"/>
    </xf>
    <xf numFmtId="0" fontId="10" fillId="4" borderId="1" xfId="6" applyFont="1" applyFill="1" applyBorder="1" applyAlignment="1">
      <alignment horizontal="center" vertical="center" wrapText="1"/>
    </xf>
    <xf numFmtId="0" fontId="10" fillId="3" borderId="2" xfId="6" applyFont="1" applyFill="1" applyBorder="1" applyAlignment="1">
      <alignment horizontal="center" vertical="center" wrapText="1"/>
    </xf>
    <xf numFmtId="0" fontId="10" fillId="0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3" xfId="6" applyFont="1" applyFill="1" applyBorder="1" applyAlignment="1">
      <alignment horizontal="center" vertical="center" wrapText="1"/>
    </xf>
    <xf numFmtId="0" fontId="5" fillId="0" borderId="0" xfId="6" applyFont="1" applyFill="1" applyBorder="1" applyAlignment="1">
      <alignment horizontal="left" wrapText="1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</cellXfs>
  <cellStyles count="11">
    <cellStyle name="Comma 2" xfId="1"/>
    <cellStyle name="Comma_პარლამენტი" xfId="7"/>
    <cellStyle name="Normal" xfId="0" builtinId="0"/>
    <cellStyle name="Normal 2" xfId="2"/>
    <cellStyle name="Normal 3" xfId="3"/>
    <cellStyle name="Normal 4" xfId="6"/>
    <cellStyle name="Percent 2" xfId="10"/>
    <cellStyle name="Обычный 2" xfId="4"/>
    <cellStyle name="Обычный 3" xfId="5"/>
    <cellStyle name="Обычный 4" xfId="8"/>
    <cellStyle name="Обычный_200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53"/>
  <sheetViews>
    <sheetView tabSelected="1" workbookViewId="0">
      <selection activeCell="D27" sqref="D27"/>
    </sheetView>
  </sheetViews>
  <sheetFormatPr defaultRowHeight="13.5"/>
  <cols>
    <col min="1" max="1" width="23.5703125" style="2" customWidth="1"/>
    <col min="2" max="2" width="8.140625" style="2" customWidth="1"/>
    <col min="3" max="3" width="14.140625" style="2" customWidth="1"/>
    <col min="4" max="4" width="14.42578125" style="2" customWidth="1"/>
    <col min="5" max="7" width="9.140625" style="2"/>
    <col min="8" max="8" width="10.42578125" style="2" bestFit="1" customWidth="1"/>
    <col min="9" max="16384" width="9.140625" style="2"/>
  </cols>
  <sheetData>
    <row r="1" spans="1:4" s="37" customFormat="1" ht="16.5">
      <c r="A1" s="49" t="s">
        <v>35</v>
      </c>
      <c r="B1" s="49"/>
      <c r="C1" s="49"/>
      <c r="D1" s="49"/>
    </row>
    <row r="2" spans="1:4" s="37" customFormat="1" ht="16.5">
      <c r="A2" s="49"/>
      <c r="B2" s="49"/>
      <c r="C2" s="49"/>
      <c r="D2" s="49"/>
    </row>
    <row r="3" spans="1:4" s="24" customFormat="1" ht="17.25" customHeight="1">
      <c r="A3" s="49"/>
      <c r="B3" s="49"/>
      <c r="C3" s="49"/>
      <c r="D3" s="49"/>
    </row>
    <row r="4" spans="1:4" s="1" customFormat="1" ht="12" customHeight="1">
      <c r="A4" s="50"/>
      <c r="B4" s="50"/>
      <c r="C4" s="50"/>
      <c r="D4" s="50"/>
    </row>
    <row r="5" spans="1:4" s="37" customFormat="1" ht="23.25" customHeight="1">
      <c r="A5" s="52" t="s">
        <v>31</v>
      </c>
      <c r="B5" s="55" t="s">
        <v>13</v>
      </c>
      <c r="C5" s="56"/>
      <c r="D5" s="57"/>
    </row>
    <row r="6" spans="1:4" s="37" customFormat="1" ht="39" customHeight="1">
      <c r="A6" s="52"/>
      <c r="B6" s="58"/>
      <c r="C6" s="59"/>
      <c r="D6" s="60"/>
    </row>
    <row r="7" spans="1:4" s="38" customFormat="1" ht="28.5" customHeight="1">
      <c r="A7" s="52"/>
      <c r="B7" s="61"/>
      <c r="C7" s="62"/>
      <c r="D7" s="63"/>
    </row>
    <row r="8" spans="1:4" s="39" customFormat="1" ht="24" customHeight="1">
      <c r="A8" s="52"/>
      <c r="B8" s="53" t="s">
        <v>32</v>
      </c>
      <c r="C8" s="52" t="s">
        <v>33</v>
      </c>
      <c r="D8" s="52" t="s">
        <v>16</v>
      </c>
    </row>
    <row r="9" spans="1:4" s="39" customFormat="1" ht="38.25" customHeight="1">
      <c r="A9" s="52"/>
      <c r="B9" s="54"/>
      <c r="C9" s="52"/>
      <c r="D9" s="52"/>
    </row>
    <row r="10" spans="1:4" s="39" customFormat="1" ht="6" hidden="1" customHeight="1" thickBot="1">
      <c r="A10" s="52"/>
      <c r="B10" s="40"/>
      <c r="C10" s="34"/>
      <c r="D10" s="52"/>
    </row>
    <row r="11" spans="1:4" s="39" customFormat="1" ht="15" customHeight="1">
      <c r="A11" s="34" t="s">
        <v>19</v>
      </c>
      <c r="B11" s="41">
        <f t="shared" ref="B11:B22" si="0">C11+D11</f>
        <v>534</v>
      </c>
      <c r="C11" s="28">
        <v>0</v>
      </c>
      <c r="D11" s="28">
        <v>534</v>
      </c>
    </row>
    <row r="12" spans="1:4" ht="15" customHeight="1">
      <c r="A12" s="34" t="s">
        <v>20</v>
      </c>
      <c r="B12" s="41">
        <f t="shared" si="0"/>
        <v>3197.6</v>
      </c>
      <c r="C12" s="28">
        <v>2431.6</v>
      </c>
      <c r="D12" s="28">
        <f>3731.6-C12-534</f>
        <v>766</v>
      </c>
    </row>
    <row r="13" spans="1:4">
      <c r="A13" s="34" t="s">
        <v>21</v>
      </c>
      <c r="B13" s="41">
        <f t="shared" si="0"/>
        <v>4143.8500000000004</v>
      </c>
      <c r="C13" s="28">
        <v>3418.85</v>
      </c>
      <c r="D13" s="28">
        <f>4143.85-C13</f>
        <v>725.00000000000045</v>
      </c>
    </row>
    <row r="14" spans="1:4">
      <c r="A14" s="34" t="s">
        <v>22</v>
      </c>
      <c r="B14" s="41">
        <f t="shared" si="0"/>
        <v>3826</v>
      </c>
      <c r="C14" s="28">
        <v>3645</v>
      </c>
      <c r="D14" s="28">
        <f>3826-C14</f>
        <v>181</v>
      </c>
    </row>
    <row r="15" spans="1:4" ht="10.5" customHeight="1">
      <c r="A15" s="34" t="s">
        <v>23</v>
      </c>
      <c r="B15" s="41">
        <f t="shared" si="0"/>
        <v>6983</v>
      </c>
      <c r="C15" s="28">
        <v>3526</v>
      </c>
      <c r="D15" s="28">
        <f>6983-C15</f>
        <v>3457</v>
      </c>
    </row>
    <row r="16" spans="1:4" ht="12" customHeight="1">
      <c r="A16" s="34" t="s">
        <v>24</v>
      </c>
      <c r="B16" s="41">
        <f t="shared" si="0"/>
        <v>4526</v>
      </c>
      <c r="C16" s="28">
        <v>4286</v>
      </c>
      <c r="D16" s="28">
        <f>4526-C16</f>
        <v>240</v>
      </c>
    </row>
    <row r="17" spans="1:4" ht="12" customHeight="1">
      <c r="A17" s="34" t="s">
        <v>25</v>
      </c>
      <c r="B17" s="41">
        <f t="shared" si="0"/>
        <v>6104</v>
      </c>
      <c r="C17" s="28">
        <v>3100</v>
      </c>
      <c r="D17" s="28">
        <f>6104-3100</f>
        <v>3004</v>
      </c>
    </row>
    <row r="18" spans="1:4" ht="12" customHeight="1">
      <c r="A18" s="34" t="s">
        <v>26</v>
      </c>
      <c r="B18" s="41">
        <f t="shared" si="0"/>
        <v>4671</v>
      </c>
      <c r="C18" s="28">
        <v>3941</v>
      </c>
      <c r="D18" s="28">
        <f>4671-C18</f>
        <v>730</v>
      </c>
    </row>
    <row r="19" spans="1:4" ht="12" customHeight="1">
      <c r="A19" s="34" t="s">
        <v>27</v>
      </c>
      <c r="B19" s="41">
        <f t="shared" si="0"/>
        <v>6519</v>
      </c>
      <c r="C19" s="28">
        <v>4533</v>
      </c>
      <c r="D19" s="28">
        <f>6519-C19</f>
        <v>1986</v>
      </c>
    </row>
    <row r="20" spans="1:4" ht="12" customHeight="1">
      <c r="A20" s="34" t="s">
        <v>28</v>
      </c>
      <c r="B20" s="41">
        <f t="shared" si="0"/>
        <v>4854</v>
      </c>
      <c r="C20" s="28">
        <v>3422</v>
      </c>
      <c r="D20" s="28">
        <f>4854-C20</f>
        <v>1432</v>
      </c>
    </row>
    <row r="21" spans="1:4" ht="12" customHeight="1">
      <c r="A21" s="34" t="s">
        <v>29</v>
      </c>
      <c r="B21" s="41">
        <f t="shared" si="0"/>
        <v>5059</v>
      </c>
      <c r="C21" s="28">
        <v>3803</v>
      </c>
      <c r="D21" s="28">
        <f>5059-C21</f>
        <v>1256</v>
      </c>
    </row>
    <row r="22" spans="1:4" ht="12" customHeight="1">
      <c r="A22" s="34" t="s">
        <v>30</v>
      </c>
      <c r="B22" s="41">
        <f t="shared" si="0"/>
        <v>8706</v>
      </c>
      <c r="C22" s="28">
        <v>3664</v>
      </c>
      <c r="D22" s="28">
        <f>8706-C22</f>
        <v>5042</v>
      </c>
    </row>
    <row r="23" spans="1:4" s="35" customFormat="1">
      <c r="A23" s="34" t="s">
        <v>36</v>
      </c>
      <c r="B23" s="29">
        <f>B11+B12+B13+B14+B15+B16+B17+B18+B19+B20+B21+B22</f>
        <v>59123.45</v>
      </c>
      <c r="C23" s="29">
        <f>C11+C12+C13+C14+C15+C16+C17+C18+C19+C20+C21+C22</f>
        <v>39770.449999999997</v>
      </c>
      <c r="D23" s="29">
        <f>D11+D12+D13+D14+D15+D16+D17+D18+D19+D20+D21+D22</f>
        <v>19353</v>
      </c>
    </row>
    <row r="25" spans="1:4">
      <c r="B25" s="51"/>
      <c r="C25" s="51"/>
    </row>
    <row r="27" spans="1:4">
      <c r="C27" s="42"/>
    </row>
    <row r="28" spans="1:4" ht="13.5" customHeight="1">
      <c r="B28" s="51"/>
    </row>
    <row r="29" spans="1:4">
      <c r="B29" s="51"/>
    </row>
    <row r="49" spans="8:12">
      <c r="J49" s="2">
        <v>1.7524</v>
      </c>
      <c r="L49" s="2" t="s">
        <v>34</v>
      </c>
    </row>
    <row r="50" spans="8:12">
      <c r="H50" s="2">
        <v>204493002</v>
      </c>
      <c r="I50" s="2">
        <v>6000</v>
      </c>
      <c r="J50" s="43">
        <f>I50*J49</f>
        <v>10514.4</v>
      </c>
      <c r="K50" s="43">
        <f>J50*0.18</f>
        <v>1892.5919999999999</v>
      </c>
      <c r="L50" s="43">
        <f>J50+K50</f>
        <v>12406.992</v>
      </c>
    </row>
    <row r="51" spans="8:12">
      <c r="H51" s="2">
        <v>445390531</v>
      </c>
      <c r="I51" s="2">
        <v>300</v>
      </c>
      <c r="J51" s="43"/>
      <c r="K51" s="43"/>
      <c r="L51" s="43"/>
    </row>
    <row r="52" spans="8:12">
      <c r="H52" s="2">
        <v>61001048709</v>
      </c>
      <c r="I52" s="2">
        <v>120</v>
      </c>
      <c r="J52" s="43"/>
      <c r="K52" s="43"/>
      <c r="L52" s="43"/>
    </row>
    <row r="53" spans="8:12">
      <c r="H53" s="2">
        <v>448383419</v>
      </c>
      <c r="I53" s="2">
        <v>250</v>
      </c>
      <c r="J53" s="43"/>
      <c r="K53" s="43"/>
      <c r="L53" s="43"/>
    </row>
  </sheetData>
  <mergeCells count="8">
    <mergeCell ref="A1:D4"/>
    <mergeCell ref="B25:C25"/>
    <mergeCell ref="B28:B29"/>
    <mergeCell ref="C8:C9"/>
    <mergeCell ref="B8:B9"/>
    <mergeCell ref="B5:D7"/>
    <mergeCell ref="D8:D10"/>
    <mergeCell ref="A5:A10"/>
  </mergeCells>
  <pageMargins left="0.15748031496062992" right="0" top="0.19685039370078741" bottom="0.19685039370078741" header="0.15748031496062992" footer="0.15748031496062992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16"/>
  <sheetViews>
    <sheetView workbookViewId="0">
      <selection activeCell="B11" sqref="B11"/>
    </sheetView>
  </sheetViews>
  <sheetFormatPr defaultRowHeight="13.5"/>
  <cols>
    <col min="1" max="1" width="19.42578125" style="30" customWidth="1"/>
    <col min="2" max="2" width="13.85546875" style="32" customWidth="1"/>
    <col min="3" max="3" width="25.5703125" style="30" customWidth="1"/>
    <col min="4" max="4" width="22.5703125" style="30" customWidth="1"/>
    <col min="5" max="16384" width="9.140625" style="30"/>
  </cols>
  <sheetData>
    <row r="1" spans="1:4" s="23" customFormat="1" ht="16.5">
      <c r="A1" s="64" t="s">
        <v>38</v>
      </c>
      <c r="B1" s="64"/>
      <c r="C1" s="64"/>
      <c r="D1" s="64"/>
    </row>
    <row r="2" spans="1:4" s="23" customFormat="1" ht="16.5">
      <c r="A2" s="64"/>
      <c r="B2" s="64"/>
      <c r="C2" s="64"/>
      <c r="D2" s="64"/>
    </row>
    <row r="3" spans="1:4" s="24" customFormat="1" ht="17.25" customHeight="1">
      <c r="A3" s="64"/>
      <c r="B3" s="64"/>
      <c r="C3" s="64"/>
      <c r="D3" s="64"/>
    </row>
    <row r="4" spans="1:4" s="25" customFormat="1" ht="12" customHeight="1">
      <c r="A4" s="65"/>
      <c r="B4" s="65"/>
      <c r="C4" s="65"/>
      <c r="D4" s="65"/>
    </row>
    <row r="5" spans="1:4" s="23" customFormat="1" ht="23.25" customHeight="1">
      <c r="A5" s="72" t="s">
        <v>31</v>
      </c>
      <c r="B5" s="66" t="s">
        <v>14</v>
      </c>
      <c r="C5" s="67"/>
      <c r="D5" s="67"/>
    </row>
    <row r="6" spans="1:4" s="23" customFormat="1" ht="39" customHeight="1">
      <c r="A6" s="72"/>
      <c r="B6" s="68"/>
      <c r="C6" s="69"/>
      <c r="D6" s="69"/>
    </row>
    <row r="7" spans="1:4" s="26" customFormat="1" ht="28.5" customHeight="1">
      <c r="A7" s="72"/>
      <c r="B7" s="70" t="s">
        <v>3</v>
      </c>
      <c r="C7" s="71" t="s">
        <v>15</v>
      </c>
      <c r="D7" s="71"/>
    </row>
    <row r="8" spans="1:4" s="27" customFormat="1" ht="24" customHeight="1">
      <c r="A8" s="72"/>
      <c r="B8" s="70"/>
      <c r="C8" s="52" t="s">
        <v>17</v>
      </c>
      <c r="D8" s="52" t="s">
        <v>18</v>
      </c>
    </row>
    <row r="9" spans="1:4" s="27" customFormat="1" ht="38.25" customHeight="1">
      <c r="A9" s="72"/>
      <c r="B9" s="70"/>
      <c r="C9" s="52"/>
      <c r="D9" s="52"/>
    </row>
    <row r="10" spans="1:4" s="27" customFormat="1" ht="6" hidden="1" customHeight="1" thickBot="1">
      <c r="A10" s="72"/>
      <c r="B10" s="70"/>
      <c r="C10" s="52"/>
      <c r="D10" s="52"/>
    </row>
    <row r="11" spans="1:4" ht="48.75" customHeight="1">
      <c r="A11" s="34" t="s">
        <v>37</v>
      </c>
      <c r="B11" s="33">
        <f>SUM(C11:D11)</f>
        <v>14618.2</v>
      </c>
      <c r="C11" s="29">
        <v>11200</v>
      </c>
      <c r="D11" s="29">
        <f>2499+919.2</f>
        <v>3418.2</v>
      </c>
    </row>
    <row r="13" spans="1:4">
      <c r="B13" s="31"/>
      <c r="D13" s="31"/>
    </row>
    <row r="16" spans="1:4" ht="13.5" customHeight="1"/>
  </sheetData>
  <mergeCells count="7">
    <mergeCell ref="A1:D4"/>
    <mergeCell ref="B5:D6"/>
    <mergeCell ref="C8:C10"/>
    <mergeCell ref="D8:D10"/>
    <mergeCell ref="B7:B10"/>
    <mergeCell ref="C7:D7"/>
    <mergeCell ref="A5:A10"/>
  </mergeCells>
  <pageMargins left="0.15748031496062992" right="0" top="0.19685039370078741" bottom="0.19685039370078741" header="0.15748031496062992" footer="0.15748031496062992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160"/>
  <sheetViews>
    <sheetView workbookViewId="0">
      <selection activeCell="G14" sqref="G14"/>
    </sheetView>
  </sheetViews>
  <sheetFormatPr defaultRowHeight="13.5"/>
  <cols>
    <col min="1" max="1" width="4" style="2" customWidth="1"/>
    <col min="2" max="2" width="24" style="2" customWidth="1"/>
    <col min="3" max="3" width="11.5703125" style="2" customWidth="1"/>
    <col min="4" max="4" width="15.28515625" style="2" customWidth="1"/>
    <col min="5" max="5" width="14.7109375" style="2" customWidth="1"/>
    <col min="6" max="6" width="13.28515625" style="2" customWidth="1"/>
    <col min="7" max="7" width="16.140625" style="2" customWidth="1"/>
    <col min="8" max="8" width="20" style="2" customWidth="1"/>
    <col min="9" max="16384" width="9.140625" style="2"/>
  </cols>
  <sheetData>
    <row r="1" spans="1:8" s="1" customFormat="1" ht="60" customHeight="1">
      <c r="A1" s="73" t="s">
        <v>39</v>
      </c>
      <c r="B1" s="74"/>
      <c r="C1" s="74"/>
      <c r="D1" s="74"/>
      <c r="E1" s="74"/>
      <c r="F1" s="74"/>
      <c r="G1" s="74"/>
      <c r="H1" s="75"/>
    </row>
    <row r="2" spans="1:8" s="1" customFormat="1" ht="60" customHeight="1">
      <c r="A2" s="20"/>
      <c r="B2" s="21" t="s">
        <v>10</v>
      </c>
      <c r="C2" s="36" t="s">
        <v>12</v>
      </c>
      <c r="D2" s="36" t="s">
        <v>40</v>
      </c>
      <c r="E2" s="36" t="s">
        <v>41</v>
      </c>
      <c r="F2" s="21" t="s">
        <v>11</v>
      </c>
      <c r="G2" s="36" t="s">
        <v>42</v>
      </c>
      <c r="H2" s="22" t="s">
        <v>2</v>
      </c>
    </row>
    <row r="3" spans="1:8" ht="32.25" customHeight="1">
      <c r="A3" s="4">
        <v>1</v>
      </c>
      <c r="B3" s="13" t="s">
        <v>4</v>
      </c>
      <c r="C3" s="5">
        <v>41760.42</v>
      </c>
      <c r="D3" s="6"/>
      <c r="E3" s="6"/>
      <c r="F3" s="11">
        <v>526.39</v>
      </c>
      <c r="G3" s="6">
        <f>C3-F3</f>
        <v>41234.03</v>
      </c>
      <c r="H3" s="6"/>
    </row>
    <row r="4" spans="1:8" ht="28.5" customHeight="1">
      <c r="A4" s="4">
        <v>2</v>
      </c>
      <c r="B4" s="13" t="s">
        <v>5</v>
      </c>
      <c r="C4" s="5">
        <v>8626.48</v>
      </c>
      <c r="D4" s="6"/>
      <c r="E4" s="6"/>
      <c r="F4" s="11">
        <v>110.12</v>
      </c>
      <c r="G4" s="6">
        <f>C4-F4</f>
        <v>8516.3599999999988</v>
      </c>
      <c r="H4" s="6"/>
    </row>
    <row r="5" spans="1:8" ht="41.25" customHeight="1">
      <c r="A5" s="4">
        <v>3</v>
      </c>
      <c r="B5" s="14" t="s">
        <v>6</v>
      </c>
      <c r="C5" s="5">
        <v>266574.81</v>
      </c>
      <c r="D5" s="7">
        <v>0</v>
      </c>
      <c r="E5" s="6"/>
      <c r="F5" s="11">
        <v>3157.29</v>
      </c>
      <c r="G5" s="6">
        <f>C5+D5-F5</f>
        <v>263417.52</v>
      </c>
      <c r="H5" s="8"/>
    </row>
    <row r="6" spans="1:8" ht="41.25" customHeight="1">
      <c r="A6" s="4">
        <v>4</v>
      </c>
      <c r="B6" s="15" t="s">
        <v>7</v>
      </c>
      <c r="C6" s="5">
        <v>1036.6500000000001</v>
      </c>
      <c r="D6" s="6"/>
      <c r="E6" s="6"/>
      <c r="F6" s="11">
        <v>33.08</v>
      </c>
      <c r="G6" s="6">
        <f>C6-F6</f>
        <v>1003.57</v>
      </c>
      <c r="H6" s="6"/>
    </row>
    <row r="7" spans="1:8" ht="41.25" customHeight="1">
      <c r="A7" s="4">
        <v>5</v>
      </c>
      <c r="B7" s="15" t="s">
        <v>8</v>
      </c>
      <c r="C7" s="5">
        <v>9388.16</v>
      </c>
      <c r="D7" s="6">
        <v>5753</v>
      </c>
      <c r="E7" s="6"/>
      <c r="F7" s="11">
        <v>153.33000000000001</v>
      </c>
      <c r="G7" s="6">
        <f>C7-F7+D7</f>
        <v>14987.83</v>
      </c>
      <c r="H7" s="6"/>
    </row>
    <row r="8" spans="1:8" s="1" customFormat="1" ht="27.75" customHeight="1">
      <c r="A8" s="9"/>
      <c r="B8" s="16" t="s">
        <v>9</v>
      </c>
      <c r="C8" s="10">
        <f>SUM(C3:C7)</f>
        <v>327386.51999999996</v>
      </c>
      <c r="D8" s="10">
        <f t="shared" ref="D8:G8" si="0">SUM(D3:D7)</f>
        <v>5753</v>
      </c>
      <c r="E8" s="10">
        <f t="shared" si="0"/>
        <v>0</v>
      </c>
      <c r="F8" s="10">
        <f t="shared" si="0"/>
        <v>3980.21</v>
      </c>
      <c r="G8" s="10">
        <f t="shared" si="0"/>
        <v>329159.31000000006</v>
      </c>
      <c r="H8" s="12"/>
    </row>
    <row r="9" spans="1:8">
      <c r="A9" s="3"/>
      <c r="B9" s="17"/>
      <c r="C9" s="17"/>
      <c r="D9" s="17"/>
      <c r="E9" s="18"/>
      <c r="F9" s="18"/>
      <c r="G9" s="18"/>
      <c r="H9" s="18"/>
    </row>
    <row r="10" spans="1:8">
      <c r="A10" s="3"/>
      <c r="B10" s="19"/>
      <c r="C10" s="19"/>
      <c r="D10" s="19"/>
      <c r="E10" s="18"/>
      <c r="F10" s="18"/>
      <c r="G10" s="18"/>
      <c r="H10" s="18"/>
    </row>
    <row r="11" spans="1:8">
      <c r="A11" s="3"/>
      <c r="B11" s="19"/>
      <c r="C11" s="19"/>
      <c r="D11" s="19"/>
      <c r="E11" s="18"/>
      <c r="F11" s="18"/>
      <c r="G11" s="18"/>
      <c r="H11" s="18"/>
    </row>
    <row r="12" spans="1:8">
      <c r="A12" s="3"/>
      <c r="B12" s="19"/>
      <c r="C12" s="19"/>
      <c r="D12" s="19"/>
      <c r="E12" s="18"/>
      <c r="F12" s="18"/>
      <c r="G12" s="18"/>
      <c r="H12" s="18"/>
    </row>
    <row r="13" spans="1:8">
      <c r="A13" s="3"/>
      <c r="B13" s="76"/>
      <c r="C13" s="76"/>
      <c r="D13" s="76"/>
      <c r="E13" s="18"/>
      <c r="F13" s="18"/>
      <c r="G13" s="18"/>
      <c r="H13" s="18"/>
    </row>
    <row r="14" spans="1:8">
      <c r="A14" s="3"/>
      <c r="B14" s="76"/>
      <c r="C14" s="76"/>
      <c r="D14" s="76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  <row r="42" spans="1:8">
      <c r="A42" s="3"/>
      <c r="B42" s="3"/>
      <c r="C42" s="3"/>
      <c r="D42" s="3"/>
      <c r="E42" s="3"/>
      <c r="F42" s="3"/>
      <c r="G42" s="3"/>
      <c r="H42" s="3"/>
    </row>
    <row r="43" spans="1:8">
      <c r="A43" s="3"/>
      <c r="B43" s="3"/>
      <c r="C43" s="3"/>
      <c r="D43" s="3"/>
      <c r="E43" s="3"/>
      <c r="F43" s="3"/>
      <c r="G43" s="3"/>
      <c r="H43" s="3"/>
    </row>
    <row r="44" spans="1:8">
      <c r="A44" s="3"/>
      <c r="B44" s="3"/>
      <c r="C44" s="3"/>
      <c r="D44" s="3"/>
      <c r="E44" s="3"/>
      <c r="F44" s="3"/>
      <c r="G44" s="3"/>
      <c r="H44" s="3"/>
    </row>
    <row r="45" spans="1:8">
      <c r="A45" s="3"/>
      <c r="B45" s="3"/>
      <c r="C45" s="3"/>
      <c r="D45" s="3"/>
      <c r="E45" s="3"/>
      <c r="F45" s="3"/>
      <c r="G45" s="3"/>
      <c r="H45" s="3"/>
    </row>
    <row r="46" spans="1:8">
      <c r="A46" s="3"/>
      <c r="B46" s="3"/>
      <c r="C46" s="3"/>
      <c r="D46" s="3"/>
      <c r="E46" s="3"/>
      <c r="F46" s="3"/>
      <c r="G46" s="3"/>
      <c r="H46" s="3"/>
    </row>
    <row r="47" spans="1:8">
      <c r="A47" s="3"/>
      <c r="B47" s="3"/>
      <c r="C47" s="3"/>
      <c r="D47" s="3"/>
      <c r="E47" s="3"/>
      <c r="F47" s="3"/>
      <c r="G47" s="3"/>
      <c r="H47" s="3"/>
    </row>
    <row r="48" spans="1:8">
      <c r="A48" s="3"/>
      <c r="B48" s="3"/>
      <c r="C48" s="3"/>
      <c r="D48" s="3"/>
      <c r="E48" s="3"/>
      <c r="F48" s="3"/>
      <c r="G48" s="3"/>
      <c r="H48" s="3"/>
    </row>
    <row r="49" spans="1:8">
      <c r="A49" s="3"/>
      <c r="B49" s="3"/>
      <c r="C49" s="3"/>
      <c r="D49" s="3"/>
      <c r="E49" s="3"/>
      <c r="F49" s="3"/>
      <c r="G49" s="3"/>
      <c r="H49" s="3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3"/>
      <c r="B52" s="3"/>
      <c r="C52" s="3"/>
      <c r="D52" s="3"/>
      <c r="E52" s="3"/>
      <c r="F52" s="3"/>
      <c r="G52" s="3"/>
      <c r="H52" s="3"/>
    </row>
    <row r="53" spans="1:8">
      <c r="A53" s="3"/>
      <c r="B53" s="3"/>
      <c r="C53" s="3"/>
      <c r="D53" s="3"/>
      <c r="E53" s="3"/>
      <c r="F53" s="3"/>
      <c r="G53" s="3"/>
      <c r="H53" s="3"/>
    </row>
    <row r="54" spans="1:8">
      <c r="A54" s="3"/>
      <c r="B54" s="3"/>
      <c r="C54" s="3"/>
      <c r="D54" s="3"/>
      <c r="E54" s="3"/>
      <c r="F54" s="3"/>
      <c r="G54" s="3"/>
      <c r="H54" s="3"/>
    </row>
    <row r="55" spans="1:8">
      <c r="A55" s="3"/>
      <c r="B55" s="3"/>
      <c r="C55" s="3"/>
      <c r="D55" s="3"/>
      <c r="E55" s="3"/>
      <c r="F55" s="3"/>
      <c r="G55" s="3"/>
      <c r="H55" s="3"/>
    </row>
    <row r="56" spans="1:8">
      <c r="A56" s="3"/>
      <c r="B56" s="3"/>
      <c r="C56" s="3"/>
      <c r="D56" s="3"/>
      <c r="E56" s="3"/>
      <c r="F56" s="3"/>
      <c r="G56" s="3"/>
      <c r="H56" s="3"/>
    </row>
    <row r="57" spans="1:8">
      <c r="A57" s="3"/>
      <c r="B57" s="3"/>
      <c r="C57" s="3"/>
      <c r="D57" s="3"/>
      <c r="E57" s="3"/>
      <c r="F57" s="3"/>
      <c r="G57" s="3"/>
      <c r="H57" s="3"/>
    </row>
    <row r="58" spans="1:8">
      <c r="A58" s="3"/>
      <c r="B58" s="3"/>
      <c r="C58" s="3"/>
      <c r="D58" s="3"/>
      <c r="E58" s="3"/>
      <c r="F58" s="3"/>
      <c r="G58" s="3"/>
      <c r="H58" s="3"/>
    </row>
    <row r="59" spans="1:8">
      <c r="A59" s="3"/>
      <c r="B59" s="3"/>
      <c r="C59" s="3"/>
      <c r="D59" s="3"/>
      <c r="E59" s="3"/>
      <c r="F59" s="3"/>
      <c r="G59" s="3"/>
      <c r="H59" s="3"/>
    </row>
    <row r="60" spans="1:8">
      <c r="A60" s="3"/>
      <c r="B60" s="3"/>
      <c r="C60" s="3"/>
      <c r="D60" s="3"/>
      <c r="E60" s="3"/>
      <c r="F60" s="3"/>
      <c r="G60" s="3"/>
      <c r="H60" s="3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3"/>
      <c r="B62" s="3"/>
      <c r="C62" s="3"/>
      <c r="D62" s="3"/>
      <c r="E62" s="3"/>
      <c r="F62" s="3"/>
      <c r="G62" s="3"/>
      <c r="H62" s="3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3"/>
      <c r="B64" s="3"/>
      <c r="C64" s="3"/>
      <c r="D64" s="3"/>
      <c r="E64" s="3"/>
      <c r="F64" s="3"/>
      <c r="G64" s="3"/>
      <c r="H64" s="3"/>
    </row>
    <row r="65" spans="1:8">
      <c r="A65" s="3"/>
      <c r="B65" s="3"/>
      <c r="C65" s="3"/>
      <c r="D65" s="3"/>
      <c r="E65" s="3"/>
      <c r="F65" s="3"/>
      <c r="G65" s="3"/>
      <c r="H65" s="3"/>
    </row>
    <row r="66" spans="1:8">
      <c r="A66" s="3"/>
      <c r="B66" s="3"/>
      <c r="C66" s="3"/>
      <c r="D66" s="3"/>
      <c r="E66" s="3"/>
      <c r="F66" s="3"/>
      <c r="G66" s="3"/>
      <c r="H66" s="3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3"/>
      <c r="B68" s="3"/>
      <c r="C68" s="3"/>
      <c r="D68" s="3"/>
      <c r="E68" s="3"/>
      <c r="F68" s="3"/>
      <c r="G68" s="3"/>
      <c r="H68" s="3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B109" s="3"/>
      <c r="C109" s="3"/>
      <c r="D109" s="3"/>
      <c r="E109" s="3"/>
      <c r="F109" s="3"/>
      <c r="G109" s="3"/>
      <c r="H109" s="3"/>
    </row>
    <row r="110" spans="1:8">
      <c r="B110" s="3"/>
      <c r="C110" s="3"/>
      <c r="D110" s="3"/>
      <c r="E110" s="3"/>
      <c r="F110" s="3"/>
      <c r="G110" s="3"/>
      <c r="H110" s="3"/>
    </row>
    <row r="111" spans="1:8">
      <c r="B111" s="3"/>
      <c r="C111" s="3"/>
      <c r="D111" s="3"/>
      <c r="E111" s="3"/>
      <c r="F111" s="3"/>
      <c r="G111" s="3"/>
      <c r="H111" s="3"/>
    </row>
    <row r="112" spans="1:8">
      <c r="B112" s="3"/>
      <c r="C112" s="3"/>
      <c r="D112" s="3"/>
      <c r="E112" s="3"/>
      <c r="F112" s="3"/>
      <c r="G112" s="3"/>
      <c r="H112" s="3"/>
    </row>
    <row r="113" spans="2:8">
      <c r="B113" s="3"/>
      <c r="C113" s="3"/>
      <c r="D113" s="3"/>
      <c r="E113" s="3"/>
      <c r="F113" s="3"/>
      <c r="G113" s="3"/>
      <c r="H113" s="3"/>
    </row>
    <row r="114" spans="2:8">
      <c r="B114" s="3"/>
      <c r="C114" s="3"/>
      <c r="D114" s="3"/>
      <c r="E114" s="3"/>
      <c r="F114" s="3"/>
      <c r="G114" s="3"/>
      <c r="H114" s="3"/>
    </row>
    <row r="115" spans="2:8">
      <c r="B115" s="3"/>
      <c r="C115" s="3"/>
      <c r="D115" s="3"/>
      <c r="E115" s="3"/>
      <c r="F115" s="3"/>
      <c r="G115" s="3"/>
      <c r="H115" s="3"/>
    </row>
    <row r="116" spans="2:8">
      <c r="B116" s="3"/>
      <c r="C116" s="3"/>
      <c r="D116" s="3"/>
      <c r="E116" s="3"/>
      <c r="F116" s="3"/>
      <c r="G116" s="3"/>
      <c r="H116" s="3"/>
    </row>
    <row r="117" spans="2:8">
      <c r="B117" s="3"/>
      <c r="C117" s="3"/>
      <c r="D117" s="3"/>
      <c r="E117" s="3"/>
      <c r="F117" s="3"/>
      <c r="G117" s="3"/>
      <c r="H117" s="3"/>
    </row>
    <row r="118" spans="2:8">
      <c r="B118" s="3"/>
      <c r="C118" s="3"/>
      <c r="D118" s="3"/>
      <c r="E118" s="3"/>
      <c r="F118" s="3"/>
      <c r="G118" s="3"/>
      <c r="H118" s="3"/>
    </row>
    <row r="119" spans="2:8">
      <c r="B119" s="3"/>
      <c r="C119" s="3"/>
      <c r="D119" s="3"/>
      <c r="E119" s="3"/>
      <c r="F119" s="3"/>
      <c r="G119" s="3"/>
      <c r="H119" s="3"/>
    </row>
    <row r="120" spans="2:8">
      <c r="B120" s="3"/>
      <c r="C120" s="3"/>
      <c r="D120" s="3"/>
      <c r="E120" s="3"/>
      <c r="F120" s="3"/>
      <c r="G120" s="3"/>
      <c r="H120" s="3"/>
    </row>
    <row r="121" spans="2:8">
      <c r="B121" s="3"/>
      <c r="C121" s="3"/>
      <c r="D121" s="3"/>
      <c r="E121" s="3"/>
      <c r="F121" s="3"/>
      <c r="G121" s="3"/>
      <c r="H121" s="3"/>
    </row>
    <row r="122" spans="2:8">
      <c r="B122" s="3"/>
      <c r="C122" s="3"/>
      <c r="D122" s="3"/>
      <c r="E122" s="3"/>
      <c r="F122" s="3"/>
      <c r="G122" s="3"/>
      <c r="H122" s="3"/>
    </row>
    <row r="123" spans="2:8">
      <c r="B123" s="3"/>
      <c r="C123" s="3"/>
      <c r="D123" s="3"/>
      <c r="E123" s="3"/>
      <c r="F123" s="3"/>
      <c r="G123" s="3"/>
      <c r="H123" s="3"/>
    </row>
    <row r="124" spans="2:8">
      <c r="B124" s="3"/>
      <c r="C124" s="3"/>
      <c r="D124" s="3"/>
      <c r="E124" s="3"/>
      <c r="F124" s="3"/>
      <c r="G124" s="3"/>
      <c r="H124" s="3"/>
    </row>
    <row r="125" spans="2:8">
      <c r="B125" s="3"/>
      <c r="C125" s="3"/>
      <c r="D125" s="3"/>
      <c r="E125" s="3"/>
      <c r="F125" s="3"/>
      <c r="G125" s="3"/>
      <c r="H125" s="3"/>
    </row>
    <row r="126" spans="2:8">
      <c r="B126" s="3"/>
      <c r="C126" s="3"/>
      <c r="D126" s="3"/>
      <c r="E126" s="3"/>
      <c r="F126" s="3"/>
      <c r="G126" s="3"/>
      <c r="H126" s="3"/>
    </row>
    <row r="127" spans="2:8">
      <c r="B127" s="3"/>
      <c r="C127" s="3"/>
      <c r="D127" s="3"/>
      <c r="E127" s="3"/>
      <c r="F127" s="3"/>
      <c r="G127" s="3"/>
      <c r="H127" s="3"/>
    </row>
    <row r="128" spans="2:8">
      <c r="B128" s="3"/>
      <c r="C128" s="3"/>
      <c r="D128" s="3"/>
      <c r="E128" s="3"/>
      <c r="F128" s="3"/>
      <c r="G128" s="3"/>
      <c r="H128" s="3"/>
    </row>
    <row r="129" spans="2:8">
      <c r="B129" s="3"/>
      <c r="C129" s="3"/>
      <c r="D129" s="3"/>
      <c r="E129" s="3"/>
      <c r="F129" s="3"/>
      <c r="G129" s="3"/>
      <c r="H129" s="3"/>
    </row>
    <row r="130" spans="2:8">
      <c r="B130" s="3"/>
      <c r="C130" s="3"/>
      <c r="D130" s="3"/>
      <c r="E130" s="3"/>
      <c r="F130" s="3"/>
      <c r="G130" s="3"/>
      <c r="H130" s="3"/>
    </row>
    <row r="131" spans="2:8">
      <c r="B131" s="3"/>
      <c r="C131" s="3"/>
      <c r="D131" s="3"/>
      <c r="E131" s="3"/>
      <c r="F131" s="3"/>
      <c r="G131" s="3"/>
      <c r="H131" s="3"/>
    </row>
    <row r="132" spans="2:8">
      <c r="B132" s="3"/>
      <c r="C132" s="3"/>
      <c r="D132" s="3"/>
      <c r="E132" s="3"/>
      <c r="F132" s="3"/>
      <c r="G132" s="3"/>
      <c r="H132" s="3"/>
    </row>
    <row r="133" spans="2:8">
      <c r="B133" s="3"/>
      <c r="C133" s="3"/>
      <c r="D133" s="3"/>
      <c r="E133" s="3"/>
      <c r="F133" s="3"/>
      <c r="G133" s="3"/>
      <c r="H133" s="3"/>
    </row>
    <row r="134" spans="2:8">
      <c r="B134" s="3"/>
      <c r="C134" s="3"/>
      <c r="D134" s="3"/>
      <c r="E134" s="3"/>
      <c r="F134" s="3"/>
      <c r="G134" s="3"/>
      <c r="H134" s="3"/>
    </row>
    <row r="135" spans="2:8">
      <c r="B135" s="3"/>
      <c r="C135" s="3"/>
      <c r="D135" s="3"/>
      <c r="E135" s="3"/>
      <c r="F135" s="3"/>
      <c r="G135" s="3"/>
      <c r="H135" s="3"/>
    </row>
    <row r="136" spans="2:8">
      <c r="B136" s="3"/>
      <c r="C136" s="3"/>
      <c r="D136" s="3"/>
      <c r="E136" s="3"/>
      <c r="F136" s="3"/>
      <c r="G136" s="3"/>
      <c r="H136" s="3"/>
    </row>
    <row r="137" spans="2:8">
      <c r="B137" s="3"/>
      <c r="C137" s="3"/>
      <c r="D137" s="3"/>
      <c r="E137" s="3"/>
      <c r="F137" s="3"/>
      <c r="G137" s="3"/>
      <c r="H137" s="3"/>
    </row>
    <row r="138" spans="2:8">
      <c r="B138" s="3"/>
      <c r="C138" s="3"/>
      <c r="D138" s="3"/>
      <c r="E138" s="3"/>
      <c r="F138" s="3"/>
      <c r="G138" s="3"/>
      <c r="H138" s="3"/>
    </row>
    <row r="139" spans="2:8">
      <c r="B139" s="3"/>
      <c r="C139" s="3"/>
      <c r="D139" s="3"/>
      <c r="E139" s="3"/>
      <c r="F139" s="3"/>
      <c r="G139" s="3"/>
      <c r="H139" s="3"/>
    </row>
    <row r="140" spans="2:8">
      <c r="B140" s="3"/>
      <c r="C140" s="3"/>
      <c r="D140" s="3"/>
      <c r="E140" s="3"/>
      <c r="F140" s="3"/>
      <c r="G140" s="3"/>
      <c r="H140" s="3"/>
    </row>
    <row r="141" spans="2:8">
      <c r="B141" s="3"/>
      <c r="C141" s="3"/>
      <c r="D141" s="3"/>
      <c r="E141" s="3"/>
      <c r="F141" s="3"/>
      <c r="G141" s="3"/>
      <c r="H141" s="3"/>
    </row>
    <row r="142" spans="2:8">
      <c r="B142" s="3"/>
      <c r="C142" s="3"/>
      <c r="D142" s="3"/>
      <c r="E142" s="3"/>
      <c r="F142" s="3"/>
      <c r="G142" s="3"/>
      <c r="H142" s="3"/>
    </row>
    <row r="143" spans="2:8">
      <c r="B143" s="3"/>
      <c r="C143" s="3"/>
      <c r="D143" s="3"/>
      <c r="E143" s="3"/>
      <c r="F143" s="3"/>
      <c r="G143" s="3"/>
      <c r="H143" s="3"/>
    </row>
    <row r="144" spans="2:8">
      <c r="B144" s="3"/>
      <c r="C144" s="3"/>
      <c r="D144" s="3"/>
      <c r="E144" s="3"/>
      <c r="F144" s="3"/>
      <c r="G144" s="3"/>
      <c r="H144" s="3"/>
    </row>
    <row r="145" spans="2:8">
      <c r="B145" s="3"/>
      <c r="C145" s="3"/>
      <c r="D145" s="3"/>
      <c r="E145" s="3"/>
      <c r="F145" s="3"/>
      <c r="G145" s="3"/>
      <c r="H145" s="3"/>
    </row>
    <row r="146" spans="2:8">
      <c r="B146" s="3"/>
      <c r="C146" s="3"/>
      <c r="D146" s="3"/>
      <c r="E146" s="3"/>
      <c r="F146" s="3"/>
      <c r="G146" s="3"/>
      <c r="H146" s="3"/>
    </row>
    <row r="147" spans="2:8">
      <c r="B147" s="3"/>
      <c r="C147" s="3"/>
      <c r="D147" s="3"/>
      <c r="E147" s="3"/>
      <c r="F147" s="3"/>
      <c r="G147" s="3"/>
      <c r="H147" s="3"/>
    </row>
    <row r="148" spans="2:8">
      <c r="B148" s="3"/>
      <c r="C148" s="3"/>
      <c r="D148" s="3"/>
      <c r="E148" s="3"/>
      <c r="F148" s="3"/>
      <c r="G148" s="3"/>
      <c r="H148" s="3"/>
    </row>
    <row r="149" spans="2:8">
      <c r="B149" s="3"/>
      <c r="C149" s="3"/>
      <c r="D149" s="3"/>
      <c r="E149" s="3"/>
      <c r="F149" s="3"/>
      <c r="G149" s="3"/>
      <c r="H149" s="3"/>
    </row>
    <row r="150" spans="2:8">
      <c r="B150" s="3"/>
      <c r="C150" s="3"/>
      <c r="D150" s="3"/>
      <c r="E150" s="3"/>
      <c r="F150" s="3"/>
      <c r="G150" s="3"/>
      <c r="H150" s="3"/>
    </row>
    <row r="151" spans="2:8">
      <c r="B151" s="3"/>
      <c r="C151" s="3"/>
      <c r="D151" s="3"/>
      <c r="E151" s="3"/>
      <c r="F151" s="3"/>
      <c r="G151" s="3"/>
      <c r="H151" s="3"/>
    </row>
    <row r="152" spans="2:8">
      <c r="B152" s="3"/>
      <c r="C152" s="3"/>
      <c r="D152" s="3"/>
      <c r="E152" s="3"/>
      <c r="F152" s="3"/>
      <c r="G152" s="3"/>
      <c r="H152" s="3"/>
    </row>
    <row r="153" spans="2:8">
      <c r="B153" s="3"/>
      <c r="C153" s="3"/>
      <c r="D153" s="3"/>
      <c r="E153" s="3"/>
      <c r="F153" s="3"/>
      <c r="G153" s="3"/>
      <c r="H153" s="3"/>
    </row>
    <row r="154" spans="2:8">
      <c r="B154" s="3"/>
      <c r="C154" s="3"/>
      <c r="D154" s="3"/>
      <c r="E154" s="3"/>
      <c r="F154" s="3"/>
      <c r="G154" s="3"/>
      <c r="H154" s="3"/>
    </row>
    <row r="155" spans="2:8">
      <c r="B155" s="3"/>
      <c r="C155" s="3"/>
      <c r="D155" s="3"/>
      <c r="E155" s="3"/>
      <c r="F155" s="3"/>
      <c r="G155" s="3"/>
      <c r="H155" s="3"/>
    </row>
    <row r="156" spans="2:8">
      <c r="B156" s="3"/>
      <c r="C156" s="3"/>
      <c r="D156" s="3"/>
      <c r="E156" s="3"/>
      <c r="F156" s="3"/>
      <c r="G156" s="3"/>
      <c r="H156" s="3"/>
    </row>
    <row r="157" spans="2:8">
      <c r="B157" s="3"/>
      <c r="C157" s="3"/>
      <c r="D157" s="3"/>
      <c r="E157" s="3"/>
      <c r="F157" s="3"/>
      <c r="G157" s="3"/>
      <c r="H157" s="3"/>
    </row>
    <row r="158" spans="2:8">
      <c r="B158" s="3"/>
      <c r="C158" s="3"/>
      <c r="D158" s="3"/>
      <c r="E158" s="3"/>
      <c r="F158" s="3"/>
      <c r="G158" s="3"/>
      <c r="H158" s="3"/>
    </row>
    <row r="159" spans="2:8">
      <c r="B159" s="3"/>
      <c r="C159" s="3"/>
      <c r="D159" s="3"/>
      <c r="E159" s="3"/>
      <c r="F159" s="3"/>
      <c r="G159" s="3"/>
      <c r="H159" s="3"/>
    </row>
    <row r="160" spans="2:8">
      <c r="B160" s="3"/>
      <c r="C160" s="3"/>
      <c r="D160" s="3"/>
      <c r="E160" s="3"/>
      <c r="F160" s="3"/>
      <c r="G160" s="3"/>
      <c r="H160" s="3"/>
    </row>
  </sheetData>
  <mergeCells count="2">
    <mergeCell ref="A1:H1"/>
    <mergeCell ref="B13:D14"/>
  </mergeCells>
  <pageMargins left="0.2" right="0.2" top="0.26" bottom="0.2" header="0.2" footer="0.2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E6"/>
  <sheetViews>
    <sheetView workbookViewId="0">
      <selection activeCell="A2" sqref="A2:XFD6"/>
    </sheetView>
  </sheetViews>
  <sheetFormatPr defaultRowHeight="12.75"/>
  <cols>
    <col min="1" max="1" width="6.7109375" style="44" customWidth="1"/>
    <col min="2" max="2" width="39.85546875" style="44" customWidth="1"/>
    <col min="3" max="3" width="20.42578125" style="44" customWidth="1"/>
    <col min="4" max="4" width="17.7109375" style="44" customWidth="1"/>
    <col min="5" max="5" width="18.5703125" style="44" customWidth="1"/>
    <col min="6" max="16384" width="9.140625" style="44"/>
  </cols>
  <sheetData>
    <row r="1" spans="1:5" ht="123" customHeight="1">
      <c r="A1" s="79" t="s">
        <v>43</v>
      </c>
      <c r="B1" s="79"/>
      <c r="C1" s="79"/>
      <c r="D1" s="79"/>
      <c r="E1" s="79"/>
    </row>
    <row r="2" spans="1:5" s="46" customFormat="1" ht="45.75" customHeight="1">
      <c r="A2" s="45" t="s">
        <v>44</v>
      </c>
      <c r="B2" s="45" t="s">
        <v>47</v>
      </c>
      <c r="C2" s="45" t="s">
        <v>48</v>
      </c>
      <c r="D2" s="45" t="s">
        <v>49</v>
      </c>
      <c r="E2" s="45" t="s">
        <v>1</v>
      </c>
    </row>
    <row r="3" spans="1:5" s="46" customFormat="1" ht="45.75" customHeight="1">
      <c r="A3" s="47">
        <v>1</v>
      </c>
      <c r="B3" s="45" t="s">
        <v>45</v>
      </c>
      <c r="C3" s="47">
        <v>1163.3399999999999</v>
      </c>
      <c r="D3" s="47">
        <v>5911.98</v>
      </c>
      <c r="E3" s="47">
        <f>SUM(C3:D3)</f>
        <v>7075.32</v>
      </c>
    </row>
    <row r="4" spans="1:5" s="46" customFormat="1" ht="45.75" customHeight="1">
      <c r="A4" s="47">
        <v>2</v>
      </c>
      <c r="B4" s="45" t="s">
        <v>46</v>
      </c>
      <c r="C4" s="47">
        <v>1505</v>
      </c>
      <c r="D4" s="47">
        <v>149.56</v>
      </c>
      <c r="E4" s="47">
        <f>SUM(C4:D4)</f>
        <v>1654.56</v>
      </c>
    </row>
    <row r="5" spans="1:5" s="46" customFormat="1" ht="45.75" customHeight="1">
      <c r="A5" s="77" t="s">
        <v>1</v>
      </c>
      <c r="B5" s="78"/>
      <c r="C5" s="47">
        <f>SUM(C3:C4)</f>
        <v>2668.34</v>
      </c>
      <c r="D5" s="47">
        <f>SUM(D3:D4)</f>
        <v>6061.54</v>
      </c>
      <c r="E5" s="47">
        <f>SUM(E3:E4)</f>
        <v>8729.8799999999992</v>
      </c>
    </row>
    <row r="6" spans="1:5" s="46" customFormat="1" ht="45.75" customHeight="1"/>
  </sheetData>
  <mergeCells count="2">
    <mergeCell ref="A5:B5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F7"/>
  <sheetViews>
    <sheetView workbookViewId="0">
      <selection activeCell="D7" sqref="D7"/>
    </sheetView>
  </sheetViews>
  <sheetFormatPr defaultRowHeight="12.75"/>
  <cols>
    <col min="1" max="1" width="6.7109375" style="44" customWidth="1"/>
    <col min="2" max="2" width="39.85546875" style="44" customWidth="1"/>
    <col min="3" max="3" width="20.42578125" style="44" customWidth="1"/>
    <col min="4" max="4" width="17.7109375" style="44" customWidth="1"/>
    <col min="5" max="5" width="18.5703125" style="44" customWidth="1"/>
    <col min="6" max="6" width="11.7109375" style="44" customWidth="1"/>
    <col min="7" max="16384" width="9.140625" style="44"/>
  </cols>
  <sheetData>
    <row r="1" spans="1:6" ht="123" customHeight="1">
      <c r="A1" s="79" t="s">
        <v>52</v>
      </c>
      <c r="B1" s="79"/>
      <c r="C1" s="79"/>
      <c r="D1" s="79"/>
      <c r="E1" s="79"/>
      <c r="F1" s="79"/>
    </row>
    <row r="2" spans="1:6" s="46" customFormat="1" ht="45.75" customHeight="1">
      <c r="A2" s="45" t="s">
        <v>44</v>
      </c>
      <c r="B2" s="45" t="s">
        <v>47</v>
      </c>
      <c r="C2" s="48" t="s">
        <v>53</v>
      </c>
      <c r="D2" s="45" t="s">
        <v>54</v>
      </c>
      <c r="E2" s="45" t="s">
        <v>0</v>
      </c>
      <c r="F2" s="45" t="s">
        <v>51</v>
      </c>
    </row>
    <row r="3" spans="1:6" s="46" customFormat="1" ht="45.75" customHeight="1">
      <c r="A3" s="47">
        <v>1</v>
      </c>
      <c r="B3" s="45" t="s">
        <v>45</v>
      </c>
      <c r="C3" s="47">
        <f>(2720+1950+1950+2130)*3</f>
        <v>26250</v>
      </c>
      <c r="D3" s="47">
        <f>C3*75%</f>
        <v>19687.5</v>
      </c>
      <c r="E3" s="47">
        <v>0</v>
      </c>
      <c r="F3" s="47">
        <f>SUM(C3:E3)</f>
        <v>45937.5</v>
      </c>
    </row>
    <row r="4" spans="1:6" s="46" customFormat="1" ht="45.75" customHeight="1">
      <c r="A4" s="47">
        <v>2</v>
      </c>
      <c r="B4" s="45" t="s">
        <v>46</v>
      </c>
      <c r="C4" s="47">
        <f>162052.5-C3</f>
        <v>135802.5</v>
      </c>
      <c r="D4" s="47">
        <f>83610-D3</f>
        <v>63922.5</v>
      </c>
      <c r="E4" s="47">
        <v>35757.1</v>
      </c>
      <c r="F4" s="47">
        <f t="shared" ref="F4:F6" si="0">SUM(C4:E4)</f>
        <v>235482.1</v>
      </c>
    </row>
    <row r="5" spans="1:6" s="46" customFormat="1" ht="45.75" customHeight="1">
      <c r="A5" s="47">
        <v>3</v>
      </c>
      <c r="B5" s="45" t="s">
        <v>50</v>
      </c>
      <c r="C5" s="47">
        <f>(600+1100+1100)*3</f>
        <v>8400</v>
      </c>
      <c r="D5" s="47">
        <v>0</v>
      </c>
      <c r="E5" s="47">
        <v>0</v>
      </c>
      <c r="F5" s="47">
        <f t="shared" si="0"/>
        <v>8400</v>
      </c>
    </row>
    <row r="6" spans="1:6" s="46" customFormat="1" ht="45.75" customHeight="1">
      <c r="A6" s="77" t="s">
        <v>1</v>
      </c>
      <c r="B6" s="78"/>
      <c r="C6" s="47">
        <f>SUM(C3:C5)</f>
        <v>170452.5</v>
      </c>
      <c r="D6" s="47">
        <f t="shared" ref="D6:E6" si="1">SUM(D3:D5)</f>
        <v>83610</v>
      </c>
      <c r="E6" s="47">
        <f t="shared" si="1"/>
        <v>35757.1</v>
      </c>
      <c r="F6" s="47">
        <f t="shared" si="0"/>
        <v>289819.59999999998</v>
      </c>
    </row>
    <row r="7" spans="1:6" s="46" customFormat="1" ht="45.75" customHeight="1"/>
  </sheetData>
  <mergeCells count="2">
    <mergeCell ref="A6:B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ტრანსპორტის ხარჯი</vt:lpstr>
      <vt:lpstr>საკომუნიკაციო ხარჯები</vt:lpstr>
      <vt:lpstr>უძრავი ქონება</vt:lpstr>
      <vt:lpstr>მივლინება I KV</vt:lpstr>
      <vt:lpstr>ხელფასები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tengo-moecs</dc:creator>
  <cp:lastModifiedBy>natia</cp:lastModifiedBy>
  <dcterms:created xsi:type="dcterms:W3CDTF">2014-09-18T10:24:20Z</dcterms:created>
  <dcterms:modified xsi:type="dcterms:W3CDTF">2015-04-22T08:33:34Z</dcterms:modified>
</cp:coreProperties>
</file>