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 წლის ივნისი" sheetId="2" r:id="rId1"/>
    <sheet name="Sheet1" sheetId="1" r:id="rId2"/>
  </sheets>
  <definedNames>
    <definedName name="_xlnm.Print_Area" localSheetId="0">'2017 წლის ივნისი'!$A$1:$G$1137</definedName>
    <definedName name="_xlnm.Print_Titles" localSheetId="0">'2017 წლის ივნისი'!$3:$4</definedName>
  </definedNames>
  <calcPr calcId="152511"/>
</workbook>
</file>

<file path=xl/calcChain.xml><?xml version="1.0" encoding="utf-8"?>
<calcChain xmlns="http://schemas.openxmlformats.org/spreadsheetml/2006/main">
  <c r="G1133" i="2" l="1"/>
  <c r="G1131" i="2"/>
  <c r="G1109" i="2" s="1"/>
  <c r="F1129" i="2"/>
  <c r="F1127" i="2" s="1"/>
  <c r="E1129" i="2"/>
  <c r="D1129" i="2"/>
  <c r="D1127" i="2" s="1"/>
  <c r="E1127" i="2"/>
  <c r="G1118" i="2"/>
  <c r="F1118" i="2"/>
  <c r="F1116" i="2" s="1"/>
  <c r="E1118" i="2"/>
  <c r="E1116" i="2" s="1"/>
  <c r="D1118" i="2"/>
  <c r="D1116" i="2" s="1"/>
  <c r="G1115" i="2"/>
  <c r="F1115" i="2"/>
  <c r="E1115" i="2"/>
  <c r="D1115" i="2"/>
  <c r="G1114" i="2"/>
  <c r="F1114" i="2"/>
  <c r="E1114" i="2"/>
  <c r="D1114" i="2"/>
  <c r="G1113" i="2"/>
  <c r="F1113" i="2"/>
  <c r="E1113" i="2"/>
  <c r="D1113" i="2"/>
  <c r="G1112" i="2"/>
  <c r="F1112" i="2"/>
  <c r="E1112" i="2"/>
  <c r="D1112" i="2"/>
  <c r="F1111" i="2"/>
  <c r="E1111" i="2"/>
  <c r="D1111" i="2"/>
  <c r="G1110" i="2"/>
  <c r="F1110" i="2"/>
  <c r="E1110" i="2"/>
  <c r="D1110" i="2"/>
  <c r="F1109" i="2"/>
  <c r="E1109" i="2"/>
  <c r="D1109" i="2"/>
  <c r="G1108" i="2"/>
  <c r="F1108" i="2"/>
  <c r="E1108" i="2"/>
  <c r="D1108" i="2"/>
  <c r="E1107" i="2"/>
  <c r="G1106" i="2"/>
  <c r="F1106" i="2"/>
  <c r="E1106" i="2"/>
  <c r="D1106" i="2"/>
  <c r="E1105" i="2"/>
  <c r="G1098" i="2"/>
  <c r="G1096" i="2" s="1"/>
  <c r="F1096" i="2"/>
  <c r="F1094" i="2" s="1"/>
  <c r="E1096" i="2"/>
  <c r="E1094" i="2" s="1"/>
  <c r="D1096" i="2"/>
  <c r="D1094" i="2" s="1"/>
  <c r="G1085" i="2"/>
  <c r="F1085" i="2"/>
  <c r="E1085" i="2"/>
  <c r="D1085" i="2"/>
  <c r="G1083" i="2"/>
  <c r="F1083" i="2"/>
  <c r="E1083" i="2"/>
  <c r="D1083" i="2"/>
  <c r="G1074" i="2"/>
  <c r="F1074" i="2"/>
  <c r="F1072" i="2" s="1"/>
  <c r="E1074" i="2"/>
  <c r="D1074" i="2"/>
  <c r="D1072" i="2" s="1"/>
  <c r="G1072" i="2"/>
  <c r="E1072" i="2"/>
  <c r="G1063" i="2"/>
  <c r="F1063" i="2"/>
  <c r="F1061" i="2" s="1"/>
  <c r="E1063" i="2"/>
  <c r="E1061" i="2" s="1"/>
  <c r="D1063" i="2"/>
  <c r="D1061" i="2"/>
  <c r="G1054" i="2"/>
  <c r="F1052" i="2"/>
  <c r="F1050" i="2" s="1"/>
  <c r="E1052" i="2"/>
  <c r="E1050" i="2" s="1"/>
  <c r="D1052" i="2"/>
  <c r="D1050" i="2" s="1"/>
  <c r="G1041" i="2"/>
  <c r="F1041" i="2"/>
  <c r="F1039" i="2" s="1"/>
  <c r="E1041" i="2"/>
  <c r="D1041" i="2"/>
  <c r="D1039" i="2" s="1"/>
  <c r="G1039" i="2"/>
  <c r="E1039" i="2"/>
  <c r="G1033" i="2"/>
  <c r="F1030" i="2"/>
  <c r="F1028" i="2" s="1"/>
  <c r="E1030" i="2"/>
  <c r="D1030" i="2"/>
  <c r="D1028" i="2" s="1"/>
  <c r="E1028" i="2"/>
  <c r="G1027" i="2"/>
  <c r="F1027" i="2"/>
  <c r="E1027" i="2"/>
  <c r="E1005" i="2" s="1"/>
  <c r="D1027" i="2"/>
  <c r="G1026" i="2"/>
  <c r="F1026" i="2"/>
  <c r="E1026" i="2"/>
  <c r="E1004" i="2" s="1"/>
  <c r="D1026" i="2"/>
  <c r="G1025" i="2"/>
  <c r="F1025" i="2"/>
  <c r="E1025" i="2"/>
  <c r="E1003" i="2" s="1"/>
  <c r="D1025" i="2"/>
  <c r="G1024" i="2"/>
  <c r="F1024" i="2"/>
  <c r="E1024" i="2"/>
  <c r="E1002" i="2" s="1"/>
  <c r="D1024" i="2"/>
  <c r="G1023" i="2"/>
  <c r="F1023" i="2"/>
  <c r="E1023" i="2"/>
  <c r="E1001" i="2" s="1"/>
  <c r="D1023" i="2"/>
  <c r="F1022" i="2"/>
  <c r="E1022" i="2"/>
  <c r="D1022" i="2"/>
  <c r="G1021" i="2"/>
  <c r="F1021" i="2"/>
  <c r="F999" i="2" s="1"/>
  <c r="E1021" i="2"/>
  <c r="E999" i="2" s="1"/>
  <c r="D1021" i="2"/>
  <c r="G1020" i="2"/>
  <c r="F1020" i="2"/>
  <c r="F1019" i="2" s="1"/>
  <c r="E1020" i="2"/>
  <c r="D1020" i="2"/>
  <c r="D1019" i="2" s="1"/>
  <c r="E1019" i="2"/>
  <c r="E1017" i="2" s="1"/>
  <c r="G1018" i="2"/>
  <c r="F1018" i="2"/>
  <c r="E1018" i="2"/>
  <c r="D1018" i="2"/>
  <c r="F1017" i="2"/>
  <c r="D1017" i="2"/>
  <c r="G1015" i="2"/>
  <c r="G1014" i="2"/>
  <c r="F1008" i="2"/>
  <c r="E1008" i="2"/>
  <c r="E1006" i="2" s="1"/>
  <c r="D1008" i="2"/>
  <c r="F1006" i="2"/>
  <c r="D1006" i="2"/>
  <c r="F1005" i="2"/>
  <c r="D1005" i="2"/>
  <c r="F1004" i="2"/>
  <c r="D1004" i="2"/>
  <c r="F1003" i="2"/>
  <c r="D1003" i="2"/>
  <c r="F1002" i="2"/>
  <c r="D1002" i="2"/>
  <c r="F1001" i="2"/>
  <c r="D1001" i="2"/>
  <c r="F1000" i="2"/>
  <c r="E1000" i="2"/>
  <c r="D1000" i="2"/>
  <c r="D999" i="2"/>
  <c r="G998" i="2"/>
  <c r="F998" i="2"/>
  <c r="E998" i="2"/>
  <c r="D998" i="2"/>
  <c r="G996" i="2"/>
  <c r="F996" i="2"/>
  <c r="E996" i="2"/>
  <c r="D996" i="2"/>
  <c r="G986" i="2"/>
  <c r="F986" i="2"/>
  <c r="F984" i="2" s="1"/>
  <c r="E986" i="2"/>
  <c r="E984" i="2" s="1"/>
  <c r="D986" i="2"/>
  <c r="D984" i="2" s="1"/>
  <c r="G975" i="2"/>
  <c r="F975" i="2"/>
  <c r="F973" i="2" s="1"/>
  <c r="E975" i="2"/>
  <c r="D975" i="2"/>
  <c r="D973" i="2" s="1"/>
  <c r="G973" i="2"/>
  <c r="E973" i="2"/>
  <c r="G964" i="2"/>
  <c r="F964" i="2"/>
  <c r="F962" i="2" s="1"/>
  <c r="E964" i="2"/>
  <c r="E962" i="2" s="1"/>
  <c r="D964" i="2"/>
  <c r="D962" i="2"/>
  <c r="G961" i="2"/>
  <c r="F961" i="2"/>
  <c r="E961" i="2"/>
  <c r="D961" i="2"/>
  <c r="G960" i="2"/>
  <c r="F960" i="2"/>
  <c r="E960" i="2"/>
  <c r="D960" i="2"/>
  <c r="G959" i="2"/>
  <c r="F959" i="2"/>
  <c r="E959" i="2"/>
  <c r="D959" i="2"/>
  <c r="G958" i="2"/>
  <c r="F958" i="2"/>
  <c r="E958" i="2"/>
  <c r="D958" i="2"/>
  <c r="G957" i="2"/>
  <c r="F957" i="2"/>
  <c r="E957" i="2"/>
  <c r="D957" i="2"/>
  <c r="G956" i="2"/>
  <c r="F956" i="2"/>
  <c r="E956" i="2"/>
  <c r="D956" i="2"/>
  <c r="G955" i="2"/>
  <c r="F955" i="2"/>
  <c r="E955" i="2"/>
  <c r="D955" i="2"/>
  <c r="G954" i="2"/>
  <c r="F954" i="2"/>
  <c r="E954" i="2"/>
  <c r="D954" i="2"/>
  <c r="G953" i="2"/>
  <c r="F953" i="2"/>
  <c r="E953" i="2"/>
  <c r="D953" i="2"/>
  <c r="G952" i="2"/>
  <c r="F952" i="2"/>
  <c r="E952" i="2"/>
  <c r="D952" i="2"/>
  <c r="G951" i="2"/>
  <c r="F951" i="2"/>
  <c r="E951" i="2"/>
  <c r="D951" i="2"/>
  <c r="G949" i="2"/>
  <c r="G942" i="2"/>
  <c r="F942" i="2"/>
  <c r="E942" i="2"/>
  <c r="E940" i="2" s="1"/>
  <c r="D942" i="2"/>
  <c r="F940" i="2"/>
  <c r="D940" i="2"/>
  <c r="G938" i="2"/>
  <c r="G931" i="2"/>
  <c r="F931" i="2"/>
  <c r="F929" i="2" s="1"/>
  <c r="E931" i="2"/>
  <c r="E929" i="2" s="1"/>
  <c r="D931" i="2"/>
  <c r="D929" i="2" s="1"/>
  <c r="G927" i="2"/>
  <c r="G920" i="2"/>
  <c r="F920" i="2"/>
  <c r="E920" i="2"/>
  <c r="E918" i="2" s="1"/>
  <c r="D920" i="2"/>
  <c r="F918" i="2"/>
  <c r="D918" i="2"/>
  <c r="G916" i="2"/>
  <c r="G911" i="2"/>
  <c r="G910" i="2"/>
  <c r="F909" i="2"/>
  <c r="F907" i="2" s="1"/>
  <c r="E909" i="2"/>
  <c r="D909" i="2"/>
  <c r="D907" i="2" s="1"/>
  <c r="E907" i="2"/>
  <c r="G905" i="2"/>
  <c r="G898" i="2"/>
  <c r="F898" i="2"/>
  <c r="F896" i="2" s="1"/>
  <c r="E898" i="2"/>
  <c r="E896" i="2" s="1"/>
  <c r="D898" i="2"/>
  <c r="D896" i="2" s="1"/>
  <c r="G896" i="2"/>
  <c r="G894" i="2"/>
  <c r="G889" i="2"/>
  <c r="G888" i="2"/>
  <c r="F887" i="2"/>
  <c r="F885" i="2" s="1"/>
  <c r="E887" i="2"/>
  <c r="D887" i="2"/>
  <c r="D885" i="2" s="1"/>
  <c r="E885" i="2"/>
  <c r="G883" i="2"/>
  <c r="G876" i="2"/>
  <c r="F876" i="2"/>
  <c r="F874" i="2" s="1"/>
  <c r="E876" i="2"/>
  <c r="E874" i="2" s="1"/>
  <c r="D876" i="2"/>
  <c r="D874" i="2" s="1"/>
  <c r="G874" i="2"/>
  <c r="G873" i="2"/>
  <c r="F873" i="2"/>
  <c r="E873" i="2"/>
  <c r="D873" i="2"/>
  <c r="F872" i="2"/>
  <c r="E872" i="2"/>
  <c r="D872" i="2"/>
  <c r="G871" i="2"/>
  <c r="F871" i="2"/>
  <c r="E871" i="2"/>
  <c r="D871" i="2"/>
  <c r="G870" i="2"/>
  <c r="F870" i="2"/>
  <c r="E870" i="2"/>
  <c r="D870" i="2"/>
  <c r="G869" i="2"/>
  <c r="F869" i="2"/>
  <c r="E869" i="2"/>
  <c r="D869" i="2"/>
  <c r="G868" i="2"/>
  <c r="F868" i="2"/>
  <c r="E868" i="2"/>
  <c r="D868" i="2"/>
  <c r="F867" i="2"/>
  <c r="E867" i="2"/>
  <c r="D867" i="2"/>
  <c r="F866" i="2"/>
  <c r="F865" i="2" s="1"/>
  <c r="E866" i="2"/>
  <c r="D866" i="2"/>
  <c r="D865" i="2" s="1"/>
  <c r="E865" i="2"/>
  <c r="E863" i="2" s="1"/>
  <c r="G864" i="2"/>
  <c r="F864" i="2"/>
  <c r="E864" i="2"/>
  <c r="D864" i="2"/>
  <c r="F863" i="2"/>
  <c r="D863" i="2"/>
  <c r="G856" i="2"/>
  <c r="G854" i="2"/>
  <c r="F854" i="2"/>
  <c r="F852" i="2" s="1"/>
  <c r="E854" i="2"/>
  <c r="E852" i="2" s="1"/>
  <c r="D854" i="2"/>
  <c r="D852" i="2" s="1"/>
  <c r="G852" i="2"/>
  <c r="G845" i="2"/>
  <c r="F843" i="2"/>
  <c r="F841" i="2" s="1"/>
  <c r="E843" i="2"/>
  <c r="D843" i="2"/>
  <c r="D841" i="2" s="1"/>
  <c r="E841" i="2"/>
  <c r="G834" i="2"/>
  <c r="G832" i="2"/>
  <c r="F832" i="2"/>
  <c r="F830" i="2" s="1"/>
  <c r="E832" i="2"/>
  <c r="E830" i="2" s="1"/>
  <c r="D832" i="2"/>
  <c r="D830" i="2" s="1"/>
  <c r="G830" i="2"/>
  <c r="G828" i="2"/>
  <c r="G822" i="2"/>
  <c r="G821" i="2"/>
  <c r="F821" i="2"/>
  <c r="E821" i="2"/>
  <c r="E819" i="2" s="1"/>
  <c r="D821" i="2"/>
  <c r="F819" i="2"/>
  <c r="D819" i="2"/>
  <c r="G818" i="2"/>
  <c r="F818" i="2"/>
  <c r="E818" i="2"/>
  <c r="E808" i="2" s="1"/>
  <c r="D818" i="2"/>
  <c r="F817" i="2"/>
  <c r="E817" i="2"/>
  <c r="D817" i="2"/>
  <c r="G816" i="2"/>
  <c r="F816" i="2"/>
  <c r="E816" i="2"/>
  <c r="D816" i="2"/>
  <c r="G815" i="2"/>
  <c r="F815" i="2"/>
  <c r="E815" i="2"/>
  <c r="D815" i="2"/>
  <c r="G814" i="2"/>
  <c r="F814" i="2"/>
  <c r="E814" i="2"/>
  <c r="D814" i="2"/>
  <c r="G813" i="2"/>
  <c r="F813" i="2"/>
  <c r="E813" i="2"/>
  <c r="D813" i="2"/>
  <c r="F812" i="2"/>
  <c r="E812" i="2"/>
  <c r="D812" i="2"/>
  <c r="G811" i="2"/>
  <c r="F811" i="2"/>
  <c r="E811" i="2"/>
  <c r="D811" i="2"/>
  <c r="F810" i="2"/>
  <c r="F808" i="2" s="1"/>
  <c r="E810" i="2"/>
  <c r="D810" i="2"/>
  <c r="D808" i="2" s="1"/>
  <c r="G809" i="2"/>
  <c r="F809" i="2"/>
  <c r="E809" i="2"/>
  <c r="D809" i="2"/>
  <c r="G799" i="2"/>
  <c r="F799" i="2"/>
  <c r="F797" i="2" s="1"/>
  <c r="E799" i="2"/>
  <c r="E797" i="2" s="1"/>
  <c r="D799" i="2"/>
  <c r="D797" i="2" s="1"/>
  <c r="G797" i="2"/>
  <c r="G790" i="2"/>
  <c r="F788" i="2"/>
  <c r="F786" i="2" s="1"/>
  <c r="E788" i="2"/>
  <c r="D788" i="2"/>
  <c r="D786" i="2" s="1"/>
  <c r="E786" i="2"/>
  <c r="G785" i="2"/>
  <c r="F785" i="2"/>
  <c r="E785" i="2"/>
  <c r="D785" i="2"/>
  <c r="G784" i="2"/>
  <c r="F784" i="2"/>
  <c r="E784" i="2"/>
  <c r="D784" i="2"/>
  <c r="G783" i="2"/>
  <c r="F783" i="2"/>
  <c r="E783" i="2"/>
  <c r="D783" i="2"/>
  <c r="G782" i="2"/>
  <c r="F782" i="2"/>
  <c r="E782" i="2"/>
  <c r="D782" i="2"/>
  <c r="G781" i="2"/>
  <c r="F781" i="2"/>
  <c r="E781" i="2"/>
  <c r="D781" i="2"/>
  <c r="G780" i="2"/>
  <c r="F780" i="2"/>
  <c r="E780" i="2"/>
  <c r="D780" i="2"/>
  <c r="F779" i="2"/>
  <c r="E779" i="2"/>
  <c r="D779" i="2"/>
  <c r="G778" i="2"/>
  <c r="F778" i="2"/>
  <c r="F777" i="2" s="1"/>
  <c r="F775" i="2" s="1"/>
  <c r="E778" i="2"/>
  <c r="E777" i="2" s="1"/>
  <c r="E775" i="2" s="1"/>
  <c r="D778" i="2"/>
  <c r="D777" i="2" s="1"/>
  <c r="D775" i="2" s="1"/>
  <c r="G776" i="2"/>
  <c r="F776" i="2"/>
  <c r="E776" i="2"/>
  <c r="D776" i="2"/>
  <c r="G772" i="2"/>
  <c r="G766" i="2"/>
  <c r="F766" i="2"/>
  <c r="F764" i="2" s="1"/>
  <c r="E766" i="2"/>
  <c r="E764" i="2" s="1"/>
  <c r="D766" i="2"/>
  <c r="D764" i="2" s="1"/>
  <c r="G764" i="2"/>
  <c r="G755" i="2"/>
  <c r="F755" i="2"/>
  <c r="E755" i="2"/>
  <c r="E753" i="2" s="1"/>
  <c r="D755" i="2"/>
  <c r="F753" i="2"/>
  <c r="D753" i="2"/>
  <c r="G744" i="2"/>
  <c r="F744" i="2"/>
  <c r="F742" i="2" s="1"/>
  <c r="E744" i="2"/>
  <c r="E742" i="2" s="1"/>
  <c r="D744" i="2"/>
  <c r="D742" i="2" s="1"/>
  <c r="G742" i="2"/>
  <c r="G733" i="2"/>
  <c r="F733" i="2"/>
  <c r="E733" i="2"/>
  <c r="E731" i="2" s="1"/>
  <c r="D733" i="2"/>
  <c r="F731" i="2"/>
  <c r="D731" i="2"/>
  <c r="G730" i="2"/>
  <c r="F730" i="2"/>
  <c r="E730" i="2"/>
  <c r="D730" i="2"/>
  <c r="G729" i="2"/>
  <c r="F729" i="2"/>
  <c r="E729" i="2"/>
  <c r="D729" i="2"/>
  <c r="G728" i="2"/>
  <c r="F728" i="2"/>
  <c r="E728" i="2"/>
  <c r="E563" i="2" s="1"/>
  <c r="D728" i="2"/>
  <c r="G727" i="2"/>
  <c r="F727" i="2"/>
  <c r="E727" i="2"/>
  <c r="D727" i="2"/>
  <c r="G726" i="2"/>
  <c r="G561" i="2" s="1"/>
  <c r="F726" i="2"/>
  <c r="E726" i="2"/>
  <c r="E561" i="2" s="1"/>
  <c r="E11" i="2" s="1"/>
  <c r="D726" i="2"/>
  <c r="G725" i="2"/>
  <c r="F725" i="2"/>
  <c r="E725" i="2"/>
  <c r="E560" i="2" s="1"/>
  <c r="D725" i="2"/>
  <c r="G724" i="2"/>
  <c r="F724" i="2"/>
  <c r="E724" i="2"/>
  <c r="D724" i="2"/>
  <c r="G723" i="2"/>
  <c r="F723" i="2"/>
  <c r="E723" i="2"/>
  <c r="E558" i="2" s="1"/>
  <c r="E557" i="2" s="1"/>
  <c r="D723" i="2"/>
  <c r="G722" i="2"/>
  <c r="F722" i="2"/>
  <c r="E722" i="2"/>
  <c r="D722" i="2"/>
  <c r="G721" i="2"/>
  <c r="F721" i="2"/>
  <c r="E721" i="2"/>
  <c r="D721" i="2"/>
  <c r="G720" i="2"/>
  <c r="F720" i="2"/>
  <c r="E720" i="2"/>
  <c r="D720" i="2"/>
  <c r="G711" i="2"/>
  <c r="F711" i="2"/>
  <c r="F709" i="2" s="1"/>
  <c r="E711" i="2"/>
  <c r="E709" i="2" s="1"/>
  <c r="D711" i="2"/>
  <c r="D709" i="2" s="1"/>
  <c r="G709" i="2"/>
  <c r="G700" i="2"/>
  <c r="F700" i="2"/>
  <c r="E700" i="2"/>
  <c r="E698" i="2" s="1"/>
  <c r="D700" i="2"/>
  <c r="F698" i="2"/>
  <c r="D698" i="2"/>
  <c r="G695" i="2"/>
  <c r="G689" i="2" s="1"/>
  <c r="G687" i="2" s="1"/>
  <c r="F689" i="2"/>
  <c r="F687" i="2" s="1"/>
  <c r="E689" i="2"/>
  <c r="D689" i="2"/>
  <c r="D687" i="2" s="1"/>
  <c r="E687" i="2"/>
  <c r="G684" i="2"/>
  <c r="G678" i="2"/>
  <c r="F678" i="2"/>
  <c r="F676" i="2" s="1"/>
  <c r="E678" i="2"/>
  <c r="E676" i="2" s="1"/>
  <c r="D678" i="2"/>
  <c r="D676" i="2" s="1"/>
  <c r="G676" i="2"/>
  <c r="G667" i="2"/>
  <c r="F667" i="2"/>
  <c r="E667" i="2"/>
  <c r="E665" i="2" s="1"/>
  <c r="D667" i="2"/>
  <c r="F665" i="2"/>
  <c r="D665" i="2"/>
  <c r="G662" i="2"/>
  <c r="G656" i="2" s="1"/>
  <c r="F656" i="2"/>
  <c r="F654" i="2" s="1"/>
  <c r="E656" i="2"/>
  <c r="E654" i="2" s="1"/>
  <c r="D656" i="2"/>
  <c r="D654" i="2"/>
  <c r="G651" i="2"/>
  <c r="G645" i="2"/>
  <c r="F645" i="2"/>
  <c r="E645" i="2"/>
  <c r="E643" i="2" s="1"/>
  <c r="D645" i="2"/>
  <c r="F643" i="2"/>
  <c r="D643" i="2"/>
  <c r="G642" i="2"/>
  <c r="F642" i="2"/>
  <c r="E642" i="2"/>
  <c r="E565" i="2" s="1"/>
  <c r="D642" i="2"/>
  <c r="G641" i="2"/>
  <c r="F641" i="2"/>
  <c r="E641" i="2"/>
  <c r="E564" i="2" s="1"/>
  <c r="D641" i="2"/>
  <c r="F640" i="2"/>
  <c r="F563" i="2" s="1"/>
  <c r="E640" i="2"/>
  <c r="D640" i="2"/>
  <c r="D563" i="2" s="1"/>
  <c r="G639" i="2"/>
  <c r="F639" i="2"/>
  <c r="F562" i="2" s="1"/>
  <c r="E639" i="2"/>
  <c r="D639" i="2"/>
  <c r="D562" i="2" s="1"/>
  <c r="G638" i="2"/>
  <c r="F638" i="2"/>
  <c r="F561" i="2" s="1"/>
  <c r="E638" i="2"/>
  <c r="D638" i="2"/>
  <c r="D561" i="2" s="1"/>
  <c r="G637" i="2"/>
  <c r="F637" i="2"/>
  <c r="F560" i="2" s="1"/>
  <c r="E637" i="2"/>
  <c r="D637" i="2"/>
  <c r="D560" i="2" s="1"/>
  <c r="G636" i="2"/>
  <c r="F636" i="2"/>
  <c r="E636" i="2"/>
  <c r="D636" i="2"/>
  <c r="G635" i="2"/>
  <c r="F635" i="2"/>
  <c r="E635" i="2"/>
  <c r="D635" i="2"/>
  <c r="E634" i="2"/>
  <c r="G633" i="2"/>
  <c r="F633" i="2"/>
  <c r="E633" i="2"/>
  <c r="E556" i="2" s="1"/>
  <c r="D633" i="2"/>
  <c r="E632" i="2"/>
  <c r="G623" i="2"/>
  <c r="F623" i="2"/>
  <c r="F621" i="2" s="1"/>
  <c r="E623" i="2"/>
  <c r="D623" i="2"/>
  <c r="D621" i="2" s="1"/>
  <c r="G621" i="2"/>
  <c r="E621" i="2"/>
  <c r="G612" i="2"/>
  <c r="F612" i="2"/>
  <c r="F610" i="2" s="1"/>
  <c r="E612" i="2"/>
  <c r="E610" i="2" s="1"/>
  <c r="D612" i="2"/>
  <c r="D610" i="2" s="1"/>
  <c r="G607" i="2"/>
  <c r="G603" i="2"/>
  <c r="G570" i="2" s="1"/>
  <c r="F601" i="2"/>
  <c r="F599" i="2" s="1"/>
  <c r="E601" i="2"/>
  <c r="D601" i="2"/>
  <c r="D599" i="2" s="1"/>
  <c r="E599" i="2"/>
  <c r="G596" i="2"/>
  <c r="G590" i="2"/>
  <c r="F590" i="2"/>
  <c r="F588" i="2" s="1"/>
  <c r="E590" i="2"/>
  <c r="E588" i="2" s="1"/>
  <c r="D590" i="2"/>
  <c r="D588" i="2" s="1"/>
  <c r="G588" i="2"/>
  <c r="G585" i="2"/>
  <c r="F579" i="2"/>
  <c r="F577" i="2" s="1"/>
  <c r="E579" i="2"/>
  <c r="D579" i="2"/>
  <c r="D577" i="2" s="1"/>
  <c r="E577" i="2"/>
  <c r="G576" i="2"/>
  <c r="F576" i="2"/>
  <c r="E576" i="2"/>
  <c r="D576" i="2"/>
  <c r="G575" i="2"/>
  <c r="F575" i="2"/>
  <c r="E575" i="2"/>
  <c r="D575" i="2"/>
  <c r="F574" i="2"/>
  <c r="E574" i="2"/>
  <c r="D574" i="2"/>
  <c r="G573" i="2"/>
  <c r="F573" i="2"/>
  <c r="E573" i="2"/>
  <c r="D573" i="2"/>
  <c r="G572" i="2"/>
  <c r="F572" i="2"/>
  <c r="E572" i="2"/>
  <c r="D572" i="2"/>
  <c r="G571" i="2"/>
  <c r="F571" i="2"/>
  <c r="E571" i="2"/>
  <c r="D571" i="2"/>
  <c r="F570" i="2"/>
  <c r="E570" i="2"/>
  <c r="D570" i="2"/>
  <c r="G569" i="2"/>
  <c r="F569" i="2"/>
  <c r="F568" i="2" s="1"/>
  <c r="F566" i="2" s="1"/>
  <c r="E569" i="2"/>
  <c r="E568" i="2" s="1"/>
  <c r="E566" i="2" s="1"/>
  <c r="D569" i="2"/>
  <c r="D568" i="2" s="1"/>
  <c r="D566" i="2" s="1"/>
  <c r="G567" i="2"/>
  <c r="F567" i="2"/>
  <c r="E567" i="2"/>
  <c r="D567" i="2"/>
  <c r="E562" i="2"/>
  <c r="E559" i="2"/>
  <c r="G546" i="2"/>
  <c r="F546" i="2"/>
  <c r="F544" i="2" s="1"/>
  <c r="E546" i="2"/>
  <c r="E544" i="2" s="1"/>
  <c r="D546" i="2"/>
  <c r="D544" i="2" s="1"/>
  <c r="G542" i="2"/>
  <c r="G537" i="2"/>
  <c r="F535" i="2"/>
  <c r="F533" i="2" s="1"/>
  <c r="E535" i="2"/>
  <c r="D535" i="2"/>
  <c r="D533" i="2" s="1"/>
  <c r="E533" i="2"/>
  <c r="G532" i="2"/>
  <c r="F532" i="2"/>
  <c r="E532" i="2"/>
  <c r="D532" i="2"/>
  <c r="G531" i="2"/>
  <c r="F531" i="2"/>
  <c r="E531" i="2"/>
  <c r="D531" i="2"/>
  <c r="G530" i="2"/>
  <c r="F530" i="2"/>
  <c r="E530" i="2"/>
  <c r="D530" i="2"/>
  <c r="G529" i="2"/>
  <c r="F529" i="2"/>
  <c r="E529" i="2"/>
  <c r="D529" i="2"/>
  <c r="G528" i="2"/>
  <c r="F528" i="2"/>
  <c r="E528" i="2"/>
  <c r="D528" i="2"/>
  <c r="G527" i="2"/>
  <c r="F527" i="2"/>
  <c r="E527" i="2"/>
  <c r="D527" i="2"/>
  <c r="F526" i="2"/>
  <c r="E526" i="2"/>
  <c r="D526" i="2"/>
  <c r="G525" i="2"/>
  <c r="F525" i="2"/>
  <c r="F524" i="2" s="1"/>
  <c r="F522" i="2" s="1"/>
  <c r="E525" i="2"/>
  <c r="E524" i="2" s="1"/>
  <c r="E522" i="2" s="1"/>
  <c r="D525" i="2"/>
  <c r="D524" i="2" s="1"/>
  <c r="D522" i="2" s="1"/>
  <c r="G523" i="2"/>
  <c r="F523" i="2"/>
  <c r="E523" i="2"/>
  <c r="D523" i="2"/>
  <c r="G520" i="2"/>
  <c r="G515" i="2"/>
  <c r="G513" i="2" s="1"/>
  <c r="F513" i="2"/>
  <c r="F511" i="2" s="1"/>
  <c r="E513" i="2"/>
  <c r="E511" i="2" s="1"/>
  <c r="D513" i="2"/>
  <c r="D511" i="2"/>
  <c r="G502" i="2"/>
  <c r="F502" i="2"/>
  <c r="F500" i="2" s="1"/>
  <c r="E502" i="2"/>
  <c r="D502" i="2"/>
  <c r="D500" i="2" s="1"/>
  <c r="G500" i="2"/>
  <c r="E500" i="2"/>
  <c r="G493" i="2"/>
  <c r="G492" i="2"/>
  <c r="G491" i="2" s="1"/>
  <c r="F491" i="2"/>
  <c r="F489" i="2" s="1"/>
  <c r="E491" i="2"/>
  <c r="E489" i="2" s="1"/>
  <c r="D491" i="2"/>
  <c r="D489" i="2"/>
  <c r="G480" i="2"/>
  <c r="F480" i="2"/>
  <c r="F478" i="2" s="1"/>
  <c r="E480" i="2"/>
  <c r="D480" i="2"/>
  <c r="D478" i="2" s="1"/>
  <c r="G478" i="2"/>
  <c r="E478" i="2"/>
  <c r="G476" i="2"/>
  <c r="G469" i="2"/>
  <c r="F469" i="2"/>
  <c r="F467" i="2" s="1"/>
  <c r="E469" i="2"/>
  <c r="E467" i="2" s="1"/>
  <c r="D469" i="2"/>
  <c r="D467" i="2" s="1"/>
  <c r="G467" i="2"/>
  <c r="G465" i="2"/>
  <c r="G456" i="2" s="1"/>
  <c r="E465" i="2"/>
  <c r="F460" i="2"/>
  <c r="F438" i="2" s="1"/>
  <c r="G458" i="2"/>
  <c r="F458" i="2"/>
  <c r="F456" i="2" s="1"/>
  <c r="E458" i="2"/>
  <c r="D458" i="2"/>
  <c r="D456" i="2" s="1"/>
  <c r="E456" i="2"/>
  <c r="G454" i="2"/>
  <c r="G447" i="2"/>
  <c r="F447" i="2"/>
  <c r="F445" i="2" s="1"/>
  <c r="E447" i="2"/>
  <c r="E445" i="2" s="1"/>
  <c r="D447" i="2"/>
  <c r="D445" i="2" s="1"/>
  <c r="G445" i="2"/>
  <c r="G444" i="2"/>
  <c r="F444" i="2"/>
  <c r="E444" i="2"/>
  <c r="D444" i="2"/>
  <c r="G443" i="2"/>
  <c r="F443" i="2"/>
  <c r="E443" i="2"/>
  <c r="D443" i="2"/>
  <c r="G442" i="2"/>
  <c r="F442" i="2"/>
  <c r="E442" i="2"/>
  <c r="D442" i="2"/>
  <c r="G441" i="2"/>
  <c r="F441" i="2"/>
  <c r="E441" i="2"/>
  <c r="D441" i="2"/>
  <c r="G440" i="2"/>
  <c r="F440" i="2"/>
  <c r="E440" i="2"/>
  <c r="D440" i="2"/>
  <c r="G439" i="2"/>
  <c r="F439" i="2"/>
  <c r="E439" i="2"/>
  <c r="D439" i="2"/>
  <c r="E438" i="2"/>
  <c r="D438" i="2"/>
  <c r="G437" i="2"/>
  <c r="F437" i="2"/>
  <c r="E437" i="2"/>
  <c r="E436" i="2" s="1"/>
  <c r="E434" i="2" s="1"/>
  <c r="D437" i="2"/>
  <c r="F436" i="2"/>
  <c r="D436" i="2"/>
  <c r="G435" i="2"/>
  <c r="F435" i="2"/>
  <c r="E435" i="2"/>
  <c r="D435" i="2"/>
  <c r="F434" i="2"/>
  <c r="D434" i="2"/>
  <c r="G427" i="2"/>
  <c r="G425" i="2" s="1"/>
  <c r="G423" i="2" s="1"/>
  <c r="F425" i="2"/>
  <c r="F423" i="2" s="1"/>
  <c r="E425" i="2"/>
  <c r="D425" i="2"/>
  <c r="D423" i="2" s="1"/>
  <c r="E423" i="2"/>
  <c r="G416" i="2"/>
  <c r="G415" i="2"/>
  <c r="G414" i="2" s="1"/>
  <c r="F414" i="2"/>
  <c r="F412" i="2" s="1"/>
  <c r="E414" i="2"/>
  <c r="E412" i="2" s="1"/>
  <c r="D414" i="2"/>
  <c r="D412" i="2"/>
  <c r="G405" i="2"/>
  <c r="G403" i="2"/>
  <c r="F403" i="2"/>
  <c r="E403" i="2"/>
  <c r="E401" i="2" s="1"/>
  <c r="D403" i="2"/>
  <c r="F401" i="2"/>
  <c r="D401" i="2"/>
  <c r="G394" i="2"/>
  <c r="G393" i="2"/>
  <c r="F392" i="2"/>
  <c r="F390" i="2" s="1"/>
  <c r="E392" i="2"/>
  <c r="D392" i="2"/>
  <c r="D390" i="2" s="1"/>
  <c r="E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F382" i="2"/>
  <c r="F381" i="2" s="1"/>
  <c r="F379" i="2" s="1"/>
  <c r="E382" i="2"/>
  <c r="D382" i="2"/>
  <c r="D381" i="2" s="1"/>
  <c r="D379" i="2" s="1"/>
  <c r="E381" i="2"/>
  <c r="E379" i="2" s="1"/>
  <c r="G380" i="2"/>
  <c r="F380" i="2"/>
  <c r="E380" i="2"/>
  <c r="D380" i="2"/>
  <c r="G377" i="2"/>
  <c r="G376" i="2"/>
  <c r="G372" i="2"/>
  <c r="F370" i="2"/>
  <c r="F368" i="2" s="1"/>
  <c r="E370" i="2"/>
  <c r="D370" i="2"/>
  <c r="D368" i="2" s="1"/>
  <c r="E368" i="2"/>
  <c r="G359" i="2"/>
  <c r="F359" i="2"/>
  <c r="E359" i="2"/>
  <c r="E357" i="2" s="1"/>
  <c r="D359" i="2"/>
  <c r="F357" i="2"/>
  <c r="D357" i="2"/>
  <c r="G348" i="2"/>
  <c r="F348" i="2"/>
  <c r="F346" i="2" s="1"/>
  <c r="E348" i="2"/>
  <c r="E346" i="2" s="1"/>
  <c r="D348" i="2"/>
  <c r="D346" i="2" s="1"/>
  <c r="G346" i="2"/>
  <c r="G337" i="2"/>
  <c r="F337" i="2"/>
  <c r="E337" i="2"/>
  <c r="E335" i="2" s="1"/>
  <c r="D337" i="2"/>
  <c r="F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15" i="2"/>
  <c r="F315" i="2"/>
  <c r="F313" i="2" s="1"/>
  <c r="E315" i="2"/>
  <c r="E313" i="2" s="1"/>
  <c r="D315" i="2"/>
  <c r="D313" i="2" s="1"/>
  <c r="G313" i="2"/>
  <c r="G304" i="2"/>
  <c r="F304" i="2"/>
  <c r="E304" i="2"/>
  <c r="E302" i="2" s="1"/>
  <c r="D304" i="2"/>
  <c r="F302" i="2"/>
  <c r="D302" i="2"/>
  <c r="G293" i="2"/>
  <c r="F293" i="2"/>
  <c r="F291" i="2" s="1"/>
  <c r="E293" i="2"/>
  <c r="E291" i="2" s="1"/>
  <c r="D293" i="2"/>
  <c r="D291" i="2" s="1"/>
  <c r="G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E282" i="2" s="1"/>
  <c r="E280" i="2" s="1"/>
  <c r="D283" i="2"/>
  <c r="F282" i="2"/>
  <c r="D282" i="2"/>
  <c r="G281" i="2"/>
  <c r="F281" i="2"/>
  <c r="E281" i="2"/>
  <c r="D281" i="2"/>
  <c r="F280" i="2"/>
  <c r="D280" i="2"/>
  <c r="G277" i="2"/>
  <c r="G271" i="2" s="1"/>
  <c r="G269" i="2" s="1"/>
  <c r="F271" i="2"/>
  <c r="F269" i="2" s="1"/>
  <c r="E271" i="2"/>
  <c r="D271" i="2"/>
  <c r="D269" i="2" s="1"/>
  <c r="E269" i="2"/>
  <c r="G260" i="2"/>
  <c r="F260" i="2"/>
  <c r="F258" i="2" s="1"/>
  <c r="E260" i="2"/>
  <c r="E258" i="2" s="1"/>
  <c r="D260" i="2"/>
  <c r="D258" i="2"/>
  <c r="G257" i="2"/>
  <c r="F257" i="2"/>
  <c r="F26" i="2" s="1"/>
  <c r="E257" i="2"/>
  <c r="D257" i="2"/>
  <c r="D26" i="2" s="1"/>
  <c r="G256" i="2"/>
  <c r="F256" i="2"/>
  <c r="F25" i="2" s="1"/>
  <c r="E256" i="2"/>
  <c r="D256" i="2"/>
  <c r="D25" i="2" s="1"/>
  <c r="F255" i="2"/>
  <c r="F24" i="2" s="1"/>
  <c r="F13" i="2" s="1"/>
  <c r="E255" i="2"/>
  <c r="D255" i="2"/>
  <c r="D24" i="2" s="1"/>
  <c r="D13" i="2" s="1"/>
  <c r="G254" i="2"/>
  <c r="F254" i="2"/>
  <c r="F23" i="2" s="1"/>
  <c r="F12" i="2" s="1"/>
  <c r="E254" i="2"/>
  <c r="D254" i="2"/>
  <c r="D23" i="2" s="1"/>
  <c r="D12" i="2" s="1"/>
  <c r="G253" i="2"/>
  <c r="F253" i="2"/>
  <c r="F22" i="2" s="1"/>
  <c r="F11" i="2" s="1"/>
  <c r="E253" i="2"/>
  <c r="D253" i="2"/>
  <c r="D22" i="2" s="1"/>
  <c r="D11" i="2" s="1"/>
  <c r="G252" i="2"/>
  <c r="F252" i="2"/>
  <c r="F21" i="2" s="1"/>
  <c r="F10" i="2" s="1"/>
  <c r="E252" i="2"/>
  <c r="D252" i="2"/>
  <c r="D21" i="2" s="1"/>
  <c r="D10" i="2" s="1"/>
  <c r="G251" i="2"/>
  <c r="F251" i="2"/>
  <c r="F20" i="2" s="1"/>
  <c r="E251" i="2"/>
  <c r="D251" i="2"/>
  <c r="D20" i="2" s="1"/>
  <c r="G250" i="2"/>
  <c r="F250" i="2"/>
  <c r="F19" i="2" s="1"/>
  <c r="E250" i="2"/>
  <c r="D250" i="2"/>
  <c r="D19" i="2" s="1"/>
  <c r="F249" i="2"/>
  <c r="E249" i="2"/>
  <c r="D249" i="2"/>
  <c r="G248" i="2"/>
  <c r="F248" i="2"/>
  <c r="F17" i="2" s="1"/>
  <c r="E248" i="2"/>
  <c r="D248" i="2"/>
  <c r="D17" i="2" s="1"/>
  <c r="F247" i="2"/>
  <c r="E247" i="2"/>
  <c r="D247" i="2"/>
  <c r="G238" i="2"/>
  <c r="F238" i="2"/>
  <c r="F236" i="2" s="1"/>
  <c r="E238" i="2"/>
  <c r="D238" i="2"/>
  <c r="D236" i="2" s="1"/>
  <c r="G236" i="2"/>
  <c r="E236" i="2"/>
  <c r="G227" i="2"/>
  <c r="F227" i="2"/>
  <c r="F225" i="2" s="1"/>
  <c r="E227" i="2"/>
  <c r="E225" i="2" s="1"/>
  <c r="D227" i="2"/>
  <c r="D225" i="2"/>
  <c r="G216" i="2"/>
  <c r="F216" i="2"/>
  <c r="F214" i="2" s="1"/>
  <c r="E216" i="2"/>
  <c r="D216" i="2"/>
  <c r="D214" i="2" s="1"/>
  <c r="G214" i="2"/>
  <c r="E214" i="2"/>
  <c r="G205" i="2"/>
  <c r="F205" i="2"/>
  <c r="F203" i="2" s="1"/>
  <c r="E205" i="2"/>
  <c r="E203" i="2" s="1"/>
  <c r="D205" i="2"/>
  <c r="D203" i="2"/>
  <c r="G194" i="2"/>
  <c r="F194" i="2"/>
  <c r="F192" i="2" s="1"/>
  <c r="E194" i="2"/>
  <c r="D194" i="2"/>
  <c r="D192" i="2" s="1"/>
  <c r="G192" i="2"/>
  <c r="E192" i="2"/>
  <c r="G189" i="2"/>
  <c r="G183" i="2"/>
  <c r="F183" i="2"/>
  <c r="F181" i="2" s="1"/>
  <c r="E183" i="2"/>
  <c r="E181" i="2" s="1"/>
  <c r="D183" i="2"/>
  <c r="D181" i="2" s="1"/>
  <c r="G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7" i="2"/>
  <c r="G161" i="2" s="1"/>
  <c r="G159" i="2" s="1"/>
  <c r="F161" i="2"/>
  <c r="F159" i="2" s="1"/>
  <c r="E161" i="2"/>
  <c r="D161" i="2"/>
  <c r="D159" i="2" s="1"/>
  <c r="E159" i="2"/>
  <c r="G156" i="2"/>
  <c r="G150" i="2"/>
  <c r="F150" i="2"/>
  <c r="F148" i="2" s="1"/>
  <c r="E150" i="2"/>
  <c r="E148" i="2" s="1"/>
  <c r="D150" i="2"/>
  <c r="D148" i="2" s="1"/>
  <c r="G148" i="2"/>
  <c r="G139" i="2"/>
  <c r="F139" i="2"/>
  <c r="E139" i="2"/>
  <c r="E137" i="2" s="1"/>
  <c r="D139" i="2"/>
  <c r="F137" i="2"/>
  <c r="D137" i="2"/>
  <c r="G134" i="2"/>
  <c r="G130" i="2"/>
  <c r="F128" i="2"/>
  <c r="F126" i="2" s="1"/>
  <c r="E128" i="2"/>
  <c r="D128" i="2"/>
  <c r="D126" i="2" s="1"/>
  <c r="E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3" i="2"/>
  <c r="G104" i="2" s="1"/>
  <c r="G106" i="2"/>
  <c r="F106" i="2"/>
  <c r="F104" i="2" s="1"/>
  <c r="E106" i="2"/>
  <c r="D106" i="2"/>
  <c r="D104" i="2" s="1"/>
  <c r="E104" i="2"/>
  <c r="G102" i="2"/>
  <c r="G95" i="2"/>
  <c r="F95" i="2"/>
  <c r="F93" i="2" s="1"/>
  <c r="E95" i="2"/>
  <c r="E93" i="2" s="1"/>
  <c r="D95" i="2"/>
  <c r="D93" i="2" s="1"/>
  <c r="G93" i="2"/>
  <c r="G91" i="2"/>
  <c r="G86" i="2"/>
  <c r="G84" i="2"/>
  <c r="F84" i="2"/>
  <c r="E84" i="2"/>
  <c r="E82" i="2" s="1"/>
  <c r="D84" i="2"/>
  <c r="F82" i="2"/>
  <c r="D82" i="2"/>
  <c r="G75" i="2"/>
  <c r="G73" i="2" s="1"/>
  <c r="F73" i="2"/>
  <c r="F71" i="2" s="1"/>
  <c r="E73" i="2"/>
  <c r="E71" i="2" s="1"/>
  <c r="D73" i="2"/>
  <c r="D71" i="2"/>
  <c r="G62" i="2"/>
  <c r="F62" i="2"/>
  <c r="F60" i="2" s="1"/>
  <c r="E62" i="2"/>
  <c r="D62" i="2"/>
  <c r="D60" i="2" s="1"/>
  <c r="G60" i="2"/>
  <c r="E60" i="2"/>
  <c r="G58" i="2"/>
  <c r="G51" i="2"/>
  <c r="F51" i="2"/>
  <c r="F49" i="2" s="1"/>
  <c r="E51" i="2"/>
  <c r="E49" i="2" s="1"/>
  <c r="D51" i="2"/>
  <c r="D49" i="2" s="1"/>
  <c r="G49" i="2"/>
  <c r="G48" i="2"/>
  <c r="G26" i="2" s="1"/>
  <c r="F48" i="2"/>
  <c r="E48" i="2"/>
  <c r="D48" i="2"/>
  <c r="G47" i="2"/>
  <c r="F47" i="2"/>
  <c r="E47" i="2"/>
  <c r="D47" i="2"/>
  <c r="G46" i="2"/>
  <c r="F46" i="2"/>
  <c r="E46" i="2"/>
  <c r="D46" i="2"/>
  <c r="G45" i="2"/>
  <c r="G23" i="2" s="1"/>
  <c r="F45" i="2"/>
  <c r="E45" i="2"/>
  <c r="D45" i="2"/>
  <c r="G44" i="2"/>
  <c r="G22" i="2" s="1"/>
  <c r="F44" i="2"/>
  <c r="E44" i="2"/>
  <c r="D44" i="2"/>
  <c r="G43" i="2"/>
  <c r="G21" i="2" s="1"/>
  <c r="F43" i="2"/>
  <c r="E43" i="2"/>
  <c r="D43" i="2"/>
  <c r="G42" i="2"/>
  <c r="F42" i="2"/>
  <c r="E42" i="2"/>
  <c r="D42" i="2"/>
  <c r="G41" i="2"/>
  <c r="F41" i="2"/>
  <c r="E41" i="2"/>
  <c r="E19" i="2" s="1"/>
  <c r="D41" i="2"/>
  <c r="G40" i="2"/>
  <c r="F40" i="2"/>
  <c r="E40" i="2"/>
  <c r="D40" i="2"/>
  <c r="G39" i="2"/>
  <c r="G17" i="2" s="1"/>
  <c r="F39" i="2"/>
  <c r="E39" i="2"/>
  <c r="D39" i="2"/>
  <c r="G38" i="2"/>
  <c r="F38" i="2"/>
  <c r="E38" i="2"/>
  <c r="D38" i="2"/>
  <c r="G36" i="2"/>
  <c r="G25" i="2" s="1"/>
  <c r="G31" i="2"/>
  <c r="E31" i="2"/>
  <c r="F29" i="2"/>
  <c r="F27" i="2" s="1"/>
  <c r="E29" i="2"/>
  <c r="D29" i="2"/>
  <c r="D27" i="2" s="1"/>
  <c r="E27" i="2"/>
  <c r="E26" i="2"/>
  <c r="E25" i="2"/>
  <c r="E14" i="2" s="1"/>
  <c r="E24" i="2"/>
  <c r="E23" i="2"/>
  <c r="E12" i="2" s="1"/>
  <c r="E22" i="2"/>
  <c r="E21" i="2"/>
  <c r="E10" i="2" s="1"/>
  <c r="E20" i="2"/>
  <c r="E17" i="2"/>
  <c r="E6" i="2" s="1"/>
  <c r="E15" i="2"/>
  <c r="E13" i="2"/>
  <c r="E9" i="2"/>
  <c r="E8" i="2" l="1"/>
  <c r="E7" i="2" s="1"/>
  <c r="E5" i="2" s="1"/>
  <c r="E18" i="2"/>
  <c r="E16" i="2" s="1"/>
  <c r="E555" i="2"/>
  <c r="G579" i="2"/>
  <c r="G577" i="2" s="1"/>
  <c r="G574" i="2"/>
  <c r="D558" i="2"/>
  <c r="D634" i="2"/>
  <c r="D632" i="2" s="1"/>
  <c r="F558" i="2"/>
  <c r="F557" i="2" s="1"/>
  <c r="F634" i="2"/>
  <c r="F632" i="2" s="1"/>
  <c r="D559" i="2"/>
  <c r="D9" i="2" s="1"/>
  <c r="F559" i="2"/>
  <c r="F9" i="2" s="1"/>
  <c r="G255" i="2"/>
  <c r="G249" i="2" s="1"/>
  <c r="G247" i="2" s="1"/>
  <c r="G438" i="2"/>
  <c r="G20" i="2" s="1"/>
  <c r="G535" i="2"/>
  <c r="G533" i="2" s="1"/>
  <c r="G526" i="2"/>
  <c r="G788" i="2"/>
  <c r="G786" i="2" s="1"/>
  <c r="G779" i="2"/>
  <c r="G843" i="2"/>
  <c r="G841" i="2" s="1"/>
  <c r="G812" i="2"/>
  <c r="G810" i="2" s="1"/>
  <c r="G565" i="2"/>
  <c r="D997" i="2"/>
  <c r="D995" i="2" s="1"/>
  <c r="D556" i="2"/>
  <c r="D6" i="2" s="1"/>
  <c r="F556" i="2"/>
  <c r="F6" i="2" s="1"/>
  <c r="D564" i="2"/>
  <c r="D14" i="2" s="1"/>
  <c r="F564" i="2"/>
  <c r="F14" i="2" s="1"/>
  <c r="D565" i="2"/>
  <c r="D15" i="2" s="1"/>
  <c r="F565" i="2"/>
  <c r="F15" i="2" s="1"/>
  <c r="E997" i="2"/>
  <c r="E995" i="2" s="1"/>
  <c r="D1107" i="2"/>
  <c r="D1105" i="2" s="1"/>
  <c r="F1107" i="2"/>
  <c r="F1105" i="2" s="1"/>
  <c r="D18" i="2"/>
  <c r="D16" i="2" s="1"/>
  <c r="D8" i="2"/>
  <c r="F18" i="2"/>
  <c r="F16" i="2" s="1"/>
  <c r="F8" i="2"/>
  <c r="G258" i="2"/>
  <c r="G302" i="2"/>
  <c r="G357" i="2"/>
  <c r="G370" i="2"/>
  <c r="G392" i="2"/>
  <c r="G401" i="2"/>
  <c r="G412" i="2"/>
  <c r="G511" i="2"/>
  <c r="G544" i="2"/>
  <c r="G610" i="2"/>
  <c r="G643" i="2"/>
  <c r="G654" i="2"/>
  <c r="G665" i="2"/>
  <c r="G777" i="2"/>
  <c r="G819" i="2"/>
  <c r="G872" i="2"/>
  <c r="G909" i="2"/>
  <c r="G866" i="2"/>
  <c r="G918" i="2"/>
  <c r="G29" i="2"/>
  <c r="G71" i="2"/>
  <c r="G82" i="2"/>
  <c r="G128" i="2"/>
  <c r="G137" i="2"/>
  <c r="G203" i="2"/>
  <c r="G225" i="2"/>
  <c r="G282" i="2"/>
  <c r="G335" i="2"/>
  <c r="G382" i="2"/>
  <c r="G436" i="2"/>
  <c r="G489" i="2"/>
  <c r="G524" i="2"/>
  <c r="G556" i="2"/>
  <c r="G6" i="2" s="1"/>
  <c r="G558" i="2"/>
  <c r="G560" i="2"/>
  <c r="G562" i="2"/>
  <c r="G568" i="2"/>
  <c r="G601" i="2"/>
  <c r="F555" i="2"/>
  <c r="G640" i="2"/>
  <c r="G698" i="2"/>
  <c r="G753" i="2"/>
  <c r="G867" i="2"/>
  <c r="G559" i="2" s="1"/>
  <c r="G940" i="2"/>
  <c r="G984" i="2"/>
  <c r="G1003" i="2"/>
  <c r="G1008" i="2"/>
  <c r="G999" i="2"/>
  <c r="G1030" i="2"/>
  <c r="G1022" i="2"/>
  <c r="G1094" i="2"/>
  <c r="G731" i="2"/>
  <c r="G817" i="2"/>
  <c r="G887" i="2"/>
  <c r="G929" i="2"/>
  <c r="G962" i="2"/>
  <c r="F997" i="2"/>
  <c r="F995" i="2" s="1"/>
  <c r="G1001" i="2"/>
  <c r="G1005" i="2"/>
  <c r="G1052" i="2"/>
  <c r="G1004" i="2"/>
  <c r="G1002" i="2"/>
  <c r="G1061" i="2"/>
  <c r="G1116" i="2"/>
  <c r="G1129" i="2"/>
  <c r="G1111" i="2"/>
  <c r="G865" i="2" l="1"/>
  <c r="F7" i="2"/>
  <c r="F5" i="2" s="1"/>
  <c r="D7" i="2"/>
  <c r="D5" i="2" s="1"/>
  <c r="D557" i="2"/>
  <c r="D555" i="2" s="1"/>
  <c r="G24" i="2"/>
  <c r="G1107" i="2"/>
  <c r="G808" i="2"/>
  <c r="G1028" i="2"/>
  <c r="G1006" i="2"/>
  <c r="G634" i="2"/>
  <c r="G563" i="2"/>
  <c r="G13" i="2" s="1"/>
  <c r="G599" i="2"/>
  <c r="G566" i="2"/>
  <c r="G12" i="2"/>
  <c r="G522" i="2"/>
  <c r="G126" i="2"/>
  <c r="G863" i="2"/>
  <c r="G1127" i="2"/>
  <c r="G1050" i="2"/>
  <c r="G11" i="2"/>
  <c r="G885" i="2"/>
  <c r="G1019" i="2"/>
  <c r="G1000" i="2"/>
  <c r="G9" i="2"/>
  <c r="G564" i="2"/>
  <c r="G14" i="2" s="1"/>
  <c r="G10" i="2"/>
  <c r="G434" i="2"/>
  <c r="G381" i="2"/>
  <c r="G19" i="2"/>
  <c r="G280" i="2"/>
  <c r="G27" i="2"/>
  <c r="G907" i="2"/>
  <c r="G775" i="2"/>
  <c r="G390" i="2"/>
  <c r="G368" i="2"/>
  <c r="G15" i="2"/>
  <c r="G379" i="2" l="1"/>
  <c r="G997" i="2"/>
  <c r="G18" i="2"/>
  <c r="G8" i="2"/>
  <c r="G1017" i="2"/>
  <c r="G557" i="2"/>
  <c r="G632" i="2"/>
  <c r="G1105" i="2"/>
  <c r="G7" i="2" l="1"/>
  <c r="G555" i="2"/>
  <c r="G16" i="2"/>
  <c r="G995" i="2"/>
  <c r="G5" i="2" l="1"/>
</calcChain>
</file>

<file path=xl/comments1.xml><?xml version="1.0" encoding="utf-8"?>
<comments xmlns="http://schemas.openxmlformats.org/spreadsheetml/2006/main">
  <authors>
    <author>Author</author>
  </authors>
  <commentList>
    <comment ref="B56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<sst xmlns="http://schemas.openxmlformats.org/spreadsheetml/2006/main" count="1348" uniqueCount="223">
  <si>
    <t xml:space="preserve">აჭარის ავტონომიური რესპუბლიკის განათლების, კულტურისა 
და სპორტის სამინისტროს 2017 წლის ბიუჯეტის პროექტის </t>
  </si>
  <si>
    <t>მ ო ნ ა ც ე მ ე ბ ი</t>
  </si>
  <si>
    <t>პროგრამული კოდი</t>
  </si>
  <si>
    <t>დასახელება</t>
  </si>
  <si>
    <t>ხარჯების დასახელება</t>
  </si>
  <si>
    <t>2015 წლის ფაქტიური ხარჯი</t>
  </si>
  <si>
    <t>2016 წლის ფაქტიური ხარჯი</t>
  </si>
  <si>
    <t>2017 წლის ბიუჯეტის ზღვრული ნორმა</t>
  </si>
  <si>
    <t>2017 წლის გეგმა (ივნისი)</t>
  </si>
  <si>
    <t>05</t>
  </si>
  <si>
    <t>აჭარის ავტონომიური რესპუბლიკის განათლების, კულტურისა და სპორტის სამინისტრო</t>
  </si>
  <si>
    <t>სულ:</t>
  </si>
  <si>
    <t>მომუშავეთა რიცხოვნება</t>
  </si>
  <si>
    <t>ხარჯები</t>
  </si>
  <si>
    <t>მ.შ. 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</si>
  <si>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</si>
  <si>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</si>
  <si>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</si>
  <si>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</si>
  <si>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</si>
  <si>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</si>
  <si>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ვალდებულების კლება</t>
  </si>
  <si>
    <t>05 01;
05 02;
05 03;
05 04;
05 05;
05 06;
05 07;
05 08;
05 09;
05 10;
05 11</t>
  </si>
  <si>
    <t>ზოგადი, პროფესიული და უმაღლესი განათლების ხელშეწყობა</t>
  </si>
  <si>
    <t>05 01</t>
  </si>
  <si>
    <t>განათლების მართვა, კულტურისა და სპორტის სფეროს პოლიტიკის შემუშავება და მართვა</t>
  </si>
  <si>
    <t>05 02</t>
  </si>
  <si>
    <t>განათლების ხელშეწყობა და ხარისხის გაუმჯობესება</t>
  </si>
  <si>
    <t>05 02 01</t>
  </si>
  <si>
    <t>ბათუმის რესურსცენტრი</t>
  </si>
  <si>
    <t>05 02 02</t>
  </si>
  <si>
    <t>ქობულეთის რესურსცენტრი</t>
  </si>
  <si>
    <t>05 02 03</t>
  </si>
  <si>
    <t>ხელვაჩაურის რესურსცენტრი</t>
  </si>
  <si>
    <t>05 02 04</t>
  </si>
  <si>
    <t>ქედის რესურსცენტრი</t>
  </si>
  <si>
    <t>05 02 05</t>
  </si>
  <si>
    <t>შუახევის რესურსცენტრი</t>
  </si>
  <si>
    <t>05 02 06</t>
  </si>
  <si>
    <t>ხულოს რესურსცენტრი</t>
  </si>
  <si>
    <t>05 03</t>
  </si>
  <si>
    <t>საგანმანათლებლო დაწესებულებების ინფრასტრუქტურის გაუმჯობესება და ინვენტარით აღჭურვა</t>
  </si>
  <si>
    <t>05 03 01</t>
  </si>
  <si>
    <t>საჯარო სკოლების ინფრასტრუქტურის გაუმჯობესება</t>
  </si>
  <si>
    <t>05 03 02</t>
  </si>
  <si>
    <t>საპანსიონო ინფრასტრუქტურის გაუმჯობესება და ინვენტარით აღჭურვა</t>
  </si>
  <si>
    <t>05 03 03</t>
  </si>
  <si>
    <t>საჯარო სკოლების მატერიალური ბაზის გაუმჯობესება</t>
  </si>
  <si>
    <t>05 03 04</t>
  </si>
  <si>
    <t>სპორტის განვითარების ხელშეწყობა სკოლებში</t>
  </si>
  <si>
    <t>05 04</t>
  </si>
  <si>
    <t>განათლების ხელმისაწვდომობის გაზრდა</t>
  </si>
  <si>
    <t>05 04 01</t>
  </si>
  <si>
    <t>ვასწავლოთ მომავალი წარმატებისთვის</t>
  </si>
  <si>
    <t>05 04 02</t>
  </si>
  <si>
    <t>საჯარო სკოლების ბიბლიოთეკების განვითარება</t>
  </si>
  <si>
    <t>05 04 03</t>
  </si>
  <si>
    <t>სტუდენტთა დახმარება</t>
  </si>
  <si>
    <t>05 04 04</t>
  </si>
  <si>
    <t>უმაღლესი განათლების ხელშეწყობა</t>
  </si>
  <si>
    <t>05 04 05</t>
  </si>
  <si>
    <t>უცხოეთში სტაჟირება</t>
  </si>
  <si>
    <t>05 04 06</t>
  </si>
  <si>
    <t>სწავლა საზღვარგარეთ</t>
  </si>
  <si>
    <t>05 05</t>
  </si>
  <si>
    <t>განათლების ხარისხის გაუმჯობესება</t>
  </si>
  <si>
    <t>05 05 01</t>
  </si>
  <si>
    <t>სასკოლო კლუბების ხელშეწყობა</t>
  </si>
  <si>
    <t>05 05 02</t>
  </si>
  <si>
    <t>კონკურსები და ოლიმპიადები</t>
  </si>
  <si>
    <t>05 06</t>
  </si>
  <si>
    <t>აჭარაში მოქმედი სახელმწიფო უმაღლესი საგანმანათლებლო დაწესებულებების სამეცნიერო-კვლევითი საქმიანობის ხელშეწყობა და ინფრასტრუქტურის გაუმჯობესება</t>
  </si>
  <si>
    <t>05 06 01</t>
  </si>
  <si>
    <t xml:space="preserve">სსიპ - შოთა რუსთაველის სახელმწიფო უნივერსიტეტი </t>
  </si>
  <si>
    <t>05 06 02</t>
  </si>
  <si>
    <t xml:space="preserve">სსიპ - სასწავლო უნივერსიტეტი-ბათუმის სახელმწიფო საზღვაო აკადემია </t>
  </si>
  <si>
    <t>05 06 03</t>
  </si>
  <si>
    <t>სსიპ - ბათუმის ხელოვნების სასწავლო უნივერსიტეტი</t>
  </si>
  <si>
    <t>05 07</t>
  </si>
  <si>
    <t>გაძლიერებული (ინგლისური ენა, ფიზიკა-მათემატიკა) და ინკლუზიური სწავლება</t>
  </si>
  <si>
    <t xml:space="preserve">05 07 01 </t>
  </si>
  <si>
    <t>ქალაქ ბათუმის 
N4 საჯარო სკოლის - უცხო ენების გაძლიერებული სწავლება</t>
  </si>
  <si>
    <t>05 07 02</t>
  </si>
  <si>
    <t>ქალაქ ბათუმის N6 საჯარო სკოლის - გაძლიერებული ფიზიკა-მათემატიკის სწავლება</t>
  </si>
  <si>
    <t>05 07 03</t>
  </si>
  <si>
    <t>სსიპ ქალაქ ბათუმის N26 საჯარო სკოლის ინკლუზიური სწავლება</t>
  </si>
  <si>
    <t>05 08</t>
  </si>
  <si>
    <t>უწყვეტი განათლება</t>
  </si>
  <si>
    <t>05 09</t>
  </si>
  <si>
    <t>საჯარო სკოლების განვითარების ხელშეწყობა, რომლებიც ახორციელებენ საპანსიონო მომსახურებას</t>
  </si>
  <si>
    <t>05 09 01</t>
  </si>
  <si>
    <t>სსიპ „სოფელ სალიბაურის N 2 საჯარო სკოლის“ საპანსიონო მომსახურება</t>
  </si>
  <si>
    <t>05 09 02</t>
  </si>
  <si>
    <t>სსიპ „ჩაისუბნის N2 საჯარო სკოლის“ საპანსიონო მომსახურება</t>
  </si>
  <si>
    <t>05 09 03</t>
  </si>
  <si>
    <t>ფრიდონ თურმანიძის სახელობის ქედის მუნიციპალიტეტის სოფელ მერისის საჯარო სკოლის საპანსიონო მომსახურება</t>
  </si>
  <si>
    <t>05 09 04</t>
  </si>
  <si>
    <t>სსიპ „დაბა შუახევის საჯარო სკოლის“ საპანსიონო მომსახურება</t>
  </si>
  <si>
    <t>05 10</t>
  </si>
  <si>
    <t>სახელოვნებო განათლების ხელშეწყობა</t>
  </si>
  <si>
    <t>05 10 01</t>
  </si>
  <si>
    <t>ა(ა)იპ „მელიტონ ბალანჩივაძის სახელობის ხელოვნების სკოლა“</t>
  </si>
  <si>
    <t>05 10 02</t>
  </si>
  <si>
    <t>ა(ა)იპ „ქ. ბათუმის ზაქარია ფალიაშვილის სახელობის სამუსიკო სკოლა“</t>
  </si>
  <si>
    <t>05 10 03</t>
  </si>
  <si>
    <t>ა(ა)იპ „ქ. ბათუმის რევაზ ლაღიძის სახელობის სამუსიკო სკოლა“</t>
  </si>
  <si>
    <t>05 10 04</t>
  </si>
  <si>
    <t>ა(ა)იპ „ქ. ბათუმის ვახტანგ ჭაბუკიანის სახელობის კლასიკური ბალეტის სკოლა“</t>
  </si>
  <si>
    <t>05 10 05</t>
  </si>
  <si>
    <t>ა(ა)იპ „აჭარის ხალხური ხელოვნების სკოლა“</t>
  </si>
  <si>
    <t>05 10 06</t>
  </si>
  <si>
    <t>ა(ა)იპ „ნიკოლოზ კანდელაკის სახელობის სამხატვრო სკოლა“</t>
  </si>
  <si>
    <t>05 10 07</t>
  </si>
  <si>
    <t>ა(ა)იპ „ქ. ბათუმის მოსწავლე ახალგაზრდობის სასახლე“</t>
  </si>
  <si>
    <t>05 11</t>
  </si>
  <si>
    <t>სკოლისგარეშე სასპორტო საგანმანათლებლო დაწესებულებების ხელშეწყობა</t>
  </si>
  <si>
    <t>05 11 01</t>
  </si>
  <si>
    <t>ა(ა)იპ „ქ. ბათუმის სასპორტო სკოლა“</t>
  </si>
  <si>
    <t>05 11 02</t>
  </si>
  <si>
    <t>ა(ა)იპ „ქ. ბათუმის საჩოგბურთო კომპლექსი“</t>
  </si>
  <si>
    <t>05 12</t>
  </si>
  <si>
    <t>კულტურის განვითარება, ხელშეწყობა და პოპულარიზაცია</t>
  </si>
  <si>
    <t>05 12 01</t>
  </si>
  <si>
    <t>კულტურის პოპულარიზაცია და შემოქმედებითი ინდუსტრიების განვითარების ხელშეწყობა</t>
  </si>
  <si>
    <t>05 12 01 01</t>
  </si>
  <si>
    <t>კულტურის ღონისძიების ორგანიზება</t>
  </si>
  <si>
    <t>05 12 01 02</t>
  </si>
  <si>
    <t>კულტურის თანამედროვე მიმართულებების განვითარების ხელშეწყობა</t>
  </si>
  <si>
    <t>05 12 01 03</t>
  </si>
  <si>
    <t>აჭარაში კინოხელოვნების განვითარების ხელშეწყობა</t>
  </si>
  <si>
    <t>05 12 01 04</t>
  </si>
  <si>
    <t>ხელოვნების განვითარების ხელშეწყობა და კულტურის პოპულარიზაცია სოფლად</t>
  </si>
  <si>
    <t>05 12 01 05</t>
  </si>
  <si>
    <t>კულტურულ-შემოქმედებითი პროდუქტების ბრენდირება და მაკეტინგი ადგილობრივ და საეთაშორისო ბაზარზე</t>
  </si>
  <si>
    <t>05 12 02</t>
  </si>
  <si>
    <t>კულტურის ორგანიზაციების ინსტიტუციური განვითარების ხელშეწყობა</t>
  </si>
  <si>
    <t>05 12 02 01</t>
  </si>
  <si>
    <t>თეატრებსა და მუსიკალურ ცენტრში მენეჯმენტისა და შემოქმედებითი პროცესების გაუმჯობესების ხელშეწყობა</t>
  </si>
  <si>
    <t>05 12 02 02</t>
  </si>
  <si>
    <t>სამუზეუმო საქმიანობის განვითარების ხელშეწყობა</t>
  </si>
  <si>
    <t>05 12 02 03</t>
  </si>
  <si>
    <t>კულტურის სფეროს ხელშეწყობა დაფინანსების ალტერნატიული წყაროს მოძიებაში</t>
  </si>
  <si>
    <t>05 12 03</t>
  </si>
  <si>
    <t>არამატერიალური კულტურული მემკვიდრეობის დაცვა და პოპულარიზაცია</t>
  </si>
  <si>
    <t>05 12 09</t>
  </si>
  <si>
    <t>კულტურული  ტურიზმის განვითარების ხელშეწყობა</t>
  </si>
  <si>
    <t>05 12 04</t>
  </si>
  <si>
    <t>საშემსრულებლო ხელოვნების ხელშეწყობა</t>
  </si>
  <si>
    <t>05 12 06</t>
  </si>
  <si>
    <t>ფოლკლორის ხელშეწყობა</t>
  </si>
  <si>
    <t>05 12 07</t>
  </si>
  <si>
    <t>კულტურული ცხოვრების გააქტიურება და პოპულარიზაცია</t>
  </si>
  <si>
    <t>05 12 07 01</t>
  </si>
  <si>
    <t>ხელოვნებისა და კულტურის საქმიანობის ხელშეწყობა და პოპულარიზაცია</t>
  </si>
  <si>
    <t>05 12 07 02</t>
  </si>
  <si>
    <t>კულტურული ცხოვრების ხელშეწყობა სოფლად</t>
  </si>
  <si>
    <t>05 12 07 03</t>
  </si>
  <si>
    <t>კულტურის პროდუქტების მარკეტინგი</t>
  </si>
  <si>
    <t>05 12 08</t>
  </si>
  <si>
    <t>კულტურის სფეროს წარმომადგენელთა პროფესიული განვითარების ხელშეწყობა</t>
  </si>
  <si>
    <t>05 12 10</t>
  </si>
  <si>
    <t>კულტურული მემკვიდრეობის დაცვა, განვითარება და პოპულარიზაცია</t>
  </si>
  <si>
    <t>05 12 10 01</t>
  </si>
  <si>
    <t>კულტურული მემკვიდრეობის მართვა</t>
  </si>
  <si>
    <t>05 12 10 02</t>
  </si>
  <si>
    <t>აჭარაში დაცული კულტურული მემკვიდრეობის უძრავი ძეგლების რეაბილიტაცია კონსერვაცია</t>
  </si>
  <si>
    <t>05 12 11</t>
  </si>
  <si>
    <t>მუზეუმებისა და გალერეების განვითარება</t>
  </si>
  <si>
    <t>05 12 11 01</t>
  </si>
  <si>
    <t>სსიპ „აჭარის ხარიტონ ახვლედიანის სახელობის მუზეუმი“</t>
  </si>
  <si>
    <t>05 12 11 02</t>
  </si>
  <si>
    <t>სსიპ „ბათუმის არქეოლოგიური მუზეუმი“</t>
  </si>
  <si>
    <t>05 12 11 03</t>
  </si>
  <si>
    <t>სსიპ „აჭარის ხელოვნების მუზეუმი“</t>
  </si>
  <si>
    <t>05 12 11 04</t>
  </si>
  <si>
    <t>ა(ა)იპ „თანამედროვე ხელოვნების სივრცე“</t>
  </si>
  <si>
    <t>05 12 12</t>
  </si>
  <si>
    <t>სასცენო და სამუსიკო ხელოვნების ხელშეწყობა</t>
  </si>
  <si>
    <t>05 12 12 01</t>
  </si>
  <si>
    <t>სსიპ „ბათუმის თოჯინებისა და მოზარდ მაყურებელთა პროფესიული სახელმწიფო თეატრი“</t>
  </si>
  <si>
    <t>05 12 12 02</t>
  </si>
  <si>
    <t>სსიპ „აჭარის მელიტონ კუხიანიძის სახელობის სიმღერისა და ცეკვის სახელმწიფო ანსამბლი“</t>
  </si>
  <si>
    <t>05 12 12 03</t>
  </si>
  <si>
    <t>სსიპ „ბათუმის სახელმწიფო მუსიკალური ცენტრი“</t>
  </si>
  <si>
    <t>05 12 12 04</t>
  </si>
  <si>
    <t>სსიპ „ბათუმის ილია ჭავჭავაძის სახელობის სახელმწიფო პროფესიული დრამატული თეატრი“</t>
  </si>
  <si>
    <t>05 12 12 05</t>
  </si>
  <si>
    <t>სსიპ „აჭარის სახელმწიფო ვოკალური ანსამბლი ბათუმი“</t>
  </si>
  <si>
    <t>05 12 12 06</t>
  </si>
  <si>
    <t>სსიპ „აჭარის ხალხური ცეკვის სახელმწიფო ანსამბლი ,,ხორუმი“</t>
  </si>
  <si>
    <t>05 12 14</t>
  </si>
  <si>
    <t>ა(ა)იპ მწერალთა სახლი</t>
  </si>
  <si>
    <t>მწერალთა შემოქმედებითი კავშირის მხარდაჭერა</t>
  </si>
  <si>
    <t>მხატვართა კავშირი</t>
  </si>
  <si>
    <t>შემოქმედებითი კავშირების მხარდაჭერა</t>
  </si>
  <si>
    <t>05 13</t>
  </si>
  <si>
    <t xml:space="preserve">სპორტის განვითარების ხელშეწყობა, პოპულარიზაცია და ახალგაზრდობის საქმეთა სფეროს ხელშეწყობა </t>
  </si>
  <si>
    <t>05 13 01</t>
  </si>
  <si>
    <t>ფ~</t>
  </si>
  <si>
    <t>05 13 02</t>
  </si>
  <si>
    <t>ბ?</t>
  </si>
  <si>
    <t>05 13 02 01</t>
  </si>
  <si>
    <t>სპორტული ღონისძიებები</t>
  </si>
  <si>
    <t>05 13 02 02</t>
  </si>
  <si>
    <t>აჭარის ნაკრები გუნდების წევრთა, მთავარ და პირად მწვრთნელთა მიერ მიღწეული განსაკუთრებული წარმატებების წასახალისებლად ერთჯერადი ფულადი ჯილდოები</t>
  </si>
  <si>
    <t xml:space="preserve">05 13 02 03 </t>
  </si>
  <si>
    <t>სათამაშო და ინდივიდუალურ სახეობათა განვითარების ხელშეწყობა</t>
  </si>
  <si>
    <t>05 13 02 04</t>
  </si>
  <si>
    <t>აჭარის სპორტის სახეობათა ნაკრები გუნდების მზადება ,,ახალგაზრდული ოლიმპიური ფესტივალი თბილისი – 2015”</t>
  </si>
  <si>
    <t>05 13 02 05</t>
  </si>
  <si>
    <t>მწვრთნელთა, მსაჯთა და სპორტსმენთა სოციალური  მხარდაჭერა და წახალისება</t>
  </si>
  <si>
    <t>05 12 02 06</t>
  </si>
  <si>
    <t>აჭარის ნაკრები გუნდების წევრების პირველობების  გამარჯვებულებისა და პრიზიორების პირადი  და მთავარი მწვრთნელების სპორტული ფორმებით აღჭურვა</t>
  </si>
  <si>
    <t>05 13 03</t>
  </si>
  <si>
    <t>ახალგაზრდულ საქმეთა სფეროს ხელშეწყობა</t>
  </si>
  <si>
    <t xml:space="preserve">სულ:
</t>
  </si>
  <si>
    <t xml:space="preserve">სხვა ხარჯები
</t>
  </si>
  <si>
    <t>05 14</t>
  </si>
  <si>
    <t>2018 წლის მსოფლიო საჭადრაკო ოლიმპიადის მხარდაჭერა</t>
  </si>
  <si>
    <t>05 14 01</t>
  </si>
  <si>
    <t>ა(ა)იპ  2018 წლის მსოფლიო საჭადრაკო ოლიმპიადის საორგანიზაციო კომიტეტი</t>
  </si>
  <si>
    <t>05 14 02</t>
  </si>
  <si>
    <t>2018 წლის მსოფლიო საჭადრაკო ოლიმპიადის მზადების ხელშეწყობა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</si>
</sst>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ulfaen"/>
    </font>
    <font>
      <sz val="8"/>
      <color theme="1"/>
      <name val="Calibri"/>
      <family val="2"/>
      <scheme val="minor"/>
    </font>
    <font>
      <sz val="8"/>
      <color theme="1"/>
      <name val="Sulfaen"/>
    </font>
    <font>
      <b/>
      <sz val="11"/>
      <color theme="1"/>
      <name val="Sulfaen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/>
      <name val="Sulfaen"/>
    </font>
    <font>
      <b/>
      <sz val="10"/>
      <color theme="1"/>
      <name val="Sulfaen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center" vertical="center"/>
    </xf>
    <xf numFmtId="3" fontId="0" fillId="0" borderId="0" xfId="0" applyNumberFormat="1"/>
    <xf numFmtId="49" fontId="1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14" fillId="2" borderId="9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3" fontId="14" fillId="2" borderId="9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3" fontId="12" fillId="2" borderId="9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37"/>
  <sheetViews>
    <sheetView tabSelected="1" view="pageBreakPreview" zoomScale="90" zoomScaleNormal="100" zoomScaleSheetLayoutView="90" workbookViewId="0">
      <selection activeCell="N3" sqref="N3"/>
    </sheetView>
  </sheetViews>
  <sheetFormatPr defaultRowHeight="15"/>
  <cols>
    <col min="1" max="1" width="13" style="100" customWidth="1"/>
    <col min="2" max="2" width="30.7109375" style="101" customWidth="1"/>
    <col min="3" max="3" width="17" style="102" customWidth="1"/>
    <col min="4" max="4" width="14.28515625" style="103" customWidth="1"/>
    <col min="5" max="5" width="12.42578125" style="103" customWidth="1"/>
    <col min="6" max="6" width="0.140625" style="104" customWidth="1"/>
    <col min="7" max="7" width="13.5703125" style="103" customWidth="1"/>
    <col min="8" max="8" width="11.7109375" customWidth="1"/>
  </cols>
  <sheetData>
    <row r="1" spans="1:8" ht="39.75" customHeight="1">
      <c r="A1" s="1" t="s">
        <v>0</v>
      </c>
      <c r="B1" s="2"/>
      <c r="C1" s="2"/>
      <c r="D1" s="2"/>
      <c r="E1" s="2"/>
      <c r="F1" s="2"/>
      <c r="G1" s="2"/>
    </row>
    <row r="2" spans="1:8" ht="19.5" thickBot="1">
      <c r="A2" s="2" t="s">
        <v>1</v>
      </c>
      <c r="B2" s="2"/>
      <c r="C2" s="2"/>
      <c r="D2" s="2"/>
      <c r="E2" s="2"/>
      <c r="F2" s="2"/>
      <c r="G2" s="2"/>
    </row>
    <row r="3" spans="1:8" s="8" customFormat="1" ht="102" customHeight="1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spans="1:8" s="14" customFormat="1" ht="12" thickBot="1">
      <c r="A4" s="9">
        <v>1</v>
      </c>
      <c r="B4" s="10">
        <v>2</v>
      </c>
      <c r="C4" s="11">
        <v>3</v>
      </c>
      <c r="D4" s="12">
        <v>4</v>
      </c>
      <c r="E4" s="12">
        <v>5</v>
      </c>
      <c r="F4" s="13">
        <v>6</v>
      </c>
      <c r="G4" s="12">
        <v>6</v>
      </c>
    </row>
    <row r="5" spans="1:8">
      <c r="A5" s="15" t="s">
        <v>9</v>
      </c>
      <c r="B5" s="16" t="s">
        <v>10</v>
      </c>
      <c r="C5" s="17" t="s">
        <v>11</v>
      </c>
      <c r="D5" s="18">
        <f>SUM(D7,D14,D15)</f>
        <v>35755749</v>
      </c>
      <c r="E5" s="18">
        <f t="shared" ref="E5:G5" si="0">SUM(E7,E14,E15)</f>
        <v>38777777</v>
      </c>
      <c r="F5" s="18">
        <f t="shared" si="0"/>
        <v>40223032</v>
      </c>
      <c r="G5" s="18">
        <f t="shared" si="0"/>
        <v>46496234</v>
      </c>
    </row>
    <row r="6" spans="1:8" ht="24">
      <c r="A6" s="19"/>
      <c r="B6" s="20"/>
      <c r="C6" s="21" t="s">
        <v>12</v>
      </c>
      <c r="D6" s="22">
        <f>SUM(D17,D556,D996,D1106)</f>
        <v>2410</v>
      </c>
      <c r="E6" s="22">
        <f>SUM(E17,E556,E996,E1106)</f>
        <v>2433</v>
      </c>
      <c r="F6" s="22">
        <f>SUM(F17,F556,F996,F1106)</f>
        <v>2431</v>
      </c>
      <c r="G6" s="22">
        <f>SUM(G17,G556,G996,G1106)</f>
        <v>2453</v>
      </c>
    </row>
    <row r="7" spans="1:8">
      <c r="A7" s="19"/>
      <c r="B7" s="20"/>
      <c r="C7" s="23" t="s">
        <v>13</v>
      </c>
      <c r="D7" s="24">
        <f>SUM(D8:D13)</f>
        <v>33112898</v>
      </c>
      <c r="E7" s="24">
        <f t="shared" ref="E7:G7" si="1">SUM(E8:E13)</f>
        <v>37613479</v>
      </c>
      <c r="F7" s="24">
        <f t="shared" si="1"/>
        <v>39639032</v>
      </c>
      <c r="G7" s="24">
        <f t="shared" si="1"/>
        <v>43844579</v>
      </c>
    </row>
    <row r="8" spans="1:8" ht="24">
      <c r="A8" s="19"/>
      <c r="B8" s="20"/>
      <c r="C8" s="25" t="s">
        <v>14</v>
      </c>
      <c r="D8" s="26">
        <f t="shared" ref="D8:G15" si="2">SUM(D19,D558,D998,D1108)</f>
        <v>15572916</v>
      </c>
      <c r="E8" s="26">
        <f t="shared" si="2"/>
        <v>16084198</v>
      </c>
      <c r="F8" s="26">
        <f t="shared" si="2"/>
        <v>16562417</v>
      </c>
      <c r="G8" s="26">
        <f t="shared" si="2"/>
        <v>16612064</v>
      </c>
      <c r="H8" s="27"/>
    </row>
    <row r="9" spans="1:8" ht="24">
      <c r="A9" s="19"/>
      <c r="B9" s="20"/>
      <c r="C9" s="25" t="s">
        <v>15</v>
      </c>
      <c r="D9" s="26">
        <f t="shared" si="2"/>
        <v>6584830</v>
      </c>
      <c r="E9" s="26">
        <f t="shared" si="2"/>
        <v>5596735</v>
      </c>
      <c r="F9" s="26">
        <f t="shared" si="2"/>
        <v>6606815</v>
      </c>
      <c r="G9" s="26">
        <f t="shared" si="2"/>
        <v>6428830</v>
      </c>
      <c r="H9" s="27"/>
    </row>
    <row r="10" spans="1:8">
      <c r="A10" s="19"/>
      <c r="B10" s="20"/>
      <c r="C10" s="25" t="s">
        <v>16</v>
      </c>
      <c r="D10" s="26">
        <f t="shared" si="2"/>
        <v>69338</v>
      </c>
      <c r="E10" s="26">
        <f t="shared" si="2"/>
        <v>1828324</v>
      </c>
      <c r="F10" s="26">
        <f t="shared" si="2"/>
        <v>1770000</v>
      </c>
      <c r="G10" s="26">
        <f t="shared" si="2"/>
        <v>2012560</v>
      </c>
      <c r="H10" s="27"/>
    </row>
    <row r="11" spans="1:8">
      <c r="A11" s="19"/>
      <c r="B11" s="20"/>
      <c r="C11" s="25" t="s">
        <v>17</v>
      </c>
      <c r="D11" s="26">
        <f t="shared" si="2"/>
        <v>0</v>
      </c>
      <c r="E11" s="26">
        <f t="shared" si="2"/>
        <v>3843664</v>
      </c>
      <c r="F11" s="26">
        <f t="shared" si="2"/>
        <v>4020000</v>
      </c>
      <c r="G11" s="26">
        <f t="shared" si="2"/>
        <v>6613600</v>
      </c>
      <c r="H11" s="27"/>
    </row>
    <row r="12" spans="1:8" ht="24">
      <c r="A12" s="19"/>
      <c r="B12" s="20"/>
      <c r="C12" s="25" t="s">
        <v>18</v>
      </c>
      <c r="D12" s="26">
        <f t="shared" si="2"/>
        <v>141488</v>
      </c>
      <c r="E12" s="26">
        <f t="shared" si="2"/>
        <v>155557</v>
      </c>
      <c r="F12" s="26">
        <f t="shared" si="2"/>
        <v>165000</v>
      </c>
      <c r="G12" s="26">
        <f t="shared" si="2"/>
        <v>165000</v>
      </c>
      <c r="H12" s="27"/>
    </row>
    <row r="13" spans="1:8" ht="27.75" customHeight="1">
      <c r="A13" s="19"/>
      <c r="B13" s="20"/>
      <c r="C13" s="25" t="s">
        <v>19</v>
      </c>
      <c r="D13" s="26">
        <f t="shared" si="2"/>
        <v>10744326</v>
      </c>
      <c r="E13" s="26">
        <f t="shared" si="2"/>
        <v>10105001</v>
      </c>
      <c r="F13" s="26">
        <f t="shared" si="2"/>
        <v>10514800</v>
      </c>
      <c r="G13" s="26">
        <f t="shared" si="2"/>
        <v>12012525</v>
      </c>
      <c r="H13" s="27"/>
    </row>
    <row r="14" spans="1:8" ht="28.5" customHeight="1">
      <c r="A14" s="19"/>
      <c r="B14" s="20"/>
      <c r="C14" s="23" t="s">
        <v>20</v>
      </c>
      <c r="D14" s="24">
        <f t="shared" si="2"/>
        <v>2559016</v>
      </c>
      <c r="E14" s="24">
        <f t="shared" si="2"/>
        <v>1157583</v>
      </c>
      <c r="F14" s="24">
        <f t="shared" si="2"/>
        <v>584000</v>
      </c>
      <c r="G14" s="24">
        <f t="shared" si="2"/>
        <v>2651655</v>
      </c>
      <c r="H14" s="27"/>
    </row>
    <row r="15" spans="1:8" ht="24" customHeight="1" thickBot="1">
      <c r="A15" s="28"/>
      <c r="B15" s="29"/>
      <c r="C15" s="30" t="s">
        <v>21</v>
      </c>
      <c r="D15" s="31">
        <f t="shared" si="2"/>
        <v>83835</v>
      </c>
      <c r="E15" s="31">
        <f t="shared" si="2"/>
        <v>6715</v>
      </c>
      <c r="F15" s="31">
        <f t="shared" si="2"/>
        <v>0</v>
      </c>
      <c r="G15" s="31">
        <f t="shared" si="2"/>
        <v>0</v>
      </c>
      <c r="H15" s="27"/>
    </row>
    <row r="16" spans="1:8">
      <c r="A16" s="32" t="s">
        <v>22</v>
      </c>
      <c r="B16" s="16" t="s">
        <v>23</v>
      </c>
      <c r="C16" s="17" t="s">
        <v>11</v>
      </c>
      <c r="D16" s="18">
        <f>SUM(D18,D25,D26)</f>
        <v>17552742</v>
      </c>
      <c r="E16" s="18">
        <f t="shared" ref="E16:G16" si="3">SUM(E18,E25,E26)</f>
        <v>20945151</v>
      </c>
      <c r="F16" s="33">
        <f t="shared" si="3"/>
        <v>21671342</v>
      </c>
      <c r="G16" s="18">
        <f t="shared" si="3"/>
        <v>25273870</v>
      </c>
    </row>
    <row r="17" spans="1:7" ht="24">
      <c r="A17" s="19"/>
      <c r="B17" s="20"/>
      <c r="C17" s="21" t="s">
        <v>12</v>
      </c>
      <c r="D17" s="34">
        <f>SUM(D28,D39,D116,D171,D248,D281,D325,D369,D380,D435,D523)</f>
        <v>1422</v>
      </c>
      <c r="E17" s="34">
        <f t="shared" ref="E17:G17" si="4">SUM(E28,E39,E116,E171,E248,E281,E325,E369,E380,E435,E523)</f>
        <v>1436</v>
      </c>
      <c r="F17" s="35">
        <f t="shared" si="4"/>
        <v>1436</v>
      </c>
      <c r="G17" s="34">
        <f t="shared" si="4"/>
        <v>1435</v>
      </c>
    </row>
    <row r="18" spans="1:7">
      <c r="A18" s="19"/>
      <c r="B18" s="20"/>
      <c r="C18" s="23" t="s">
        <v>13</v>
      </c>
      <c r="D18" s="24">
        <f>SUM(D19:D24)</f>
        <v>16886508</v>
      </c>
      <c r="E18" s="24">
        <f t="shared" ref="E18:G18" si="5">SUM(E19:E24)</f>
        <v>20622496</v>
      </c>
      <c r="F18" s="36">
        <f t="shared" si="5"/>
        <v>21637342</v>
      </c>
      <c r="G18" s="24">
        <f t="shared" si="5"/>
        <v>24455437</v>
      </c>
    </row>
    <row r="19" spans="1:7" ht="24">
      <c r="A19" s="19"/>
      <c r="B19" s="20"/>
      <c r="C19" s="25" t="s">
        <v>14</v>
      </c>
      <c r="D19" s="37">
        <f t="shared" ref="D19:G26" si="6">SUM(D30,D41,D118,D173,D250,D283,D327,D371,D382,D437,D525)</f>
        <v>7740166</v>
      </c>
      <c r="E19" s="37">
        <f t="shared" si="6"/>
        <v>7861425</v>
      </c>
      <c r="F19" s="38">
        <f t="shared" si="6"/>
        <v>8220122</v>
      </c>
      <c r="G19" s="37">
        <f t="shared" si="6"/>
        <v>7921097</v>
      </c>
    </row>
    <row r="20" spans="1:7" ht="24">
      <c r="A20" s="19"/>
      <c r="B20" s="20"/>
      <c r="C20" s="25" t="s">
        <v>15</v>
      </c>
      <c r="D20" s="37">
        <f t="shared" si="6"/>
        <v>1866013</v>
      </c>
      <c r="E20" s="37">
        <f t="shared" si="6"/>
        <v>1989497</v>
      </c>
      <c r="F20" s="38">
        <f t="shared" si="6"/>
        <v>2197620</v>
      </c>
      <c r="G20" s="37">
        <f t="shared" si="6"/>
        <v>2177755</v>
      </c>
    </row>
    <row r="21" spans="1:7">
      <c r="A21" s="19"/>
      <c r="B21" s="20"/>
      <c r="C21" s="25" t="s">
        <v>16</v>
      </c>
      <c r="D21" s="37">
        <f t="shared" si="6"/>
        <v>0</v>
      </c>
      <c r="E21" s="37">
        <f t="shared" si="6"/>
        <v>0</v>
      </c>
      <c r="F21" s="38">
        <f t="shared" si="6"/>
        <v>0</v>
      </c>
      <c r="G21" s="37">
        <f t="shared" si="6"/>
        <v>0</v>
      </c>
    </row>
    <row r="22" spans="1:7">
      <c r="A22" s="19"/>
      <c r="B22" s="20"/>
      <c r="C22" s="25" t="s">
        <v>17</v>
      </c>
      <c r="D22" s="37">
        <f t="shared" si="6"/>
        <v>0</v>
      </c>
      <c r="E22" s="37">
        <f t="shared" si="6"/>
        <v>3470084</v>
      </c>
      <c r="F22" s="38">
        <f t="shared" si="6"/>
        <v>4020000</v>
      </c>
      <c r="G22" s="37">
        <f t="shared" si="6"/>
        <v>6020000</v>
      </c>
    </row>
    <row r="23" spans="1:7" ht="24">
      <c r="A23" s="19"/>
      <c r="B23" s="20"/>
      <c r="C23" s="25" t="s">
        <v>18</v>
      </c>
      <c r="D23" s="37">
        <f t="shared" si="6"/>
        <v>26546</v>
      </c>
      <c r="E23" s="37">
        <f t="shared" si="6"/>
        <v>23591</v>
      </c>
      <c r="F23" s="38">
        <f t="shared" si="6"/>
        <v>0</v>
      </c>
      <c r="G23" s="37">
        <f t="shared" si="6"/>
        <v>0</v>
      </c>
    </row>
    <row r="24" spans="1:7">
      <c r="A24" s="19"/>
      <c r="B24" s="20"/>
      <c r="C24" s="25" t="s">
        <v>19</v>
      </c>
      <c r="D24" s="37">
        <f t="shared" si="6"/>
        <v>7253783</v>
      </c>
      <c r="E24" s="37">
        <f t="shared" si="6"/>
        <v>7277899</v>
      </c>
      <c r="F24" s="38">
        <f t="shared" si="6"/>
        <v>7199600</v>
      </c>
      <c r="G24" s="37">
        <f t="shared" si="6"/>
        <v>8336585</v>
      </c>
    </row>
    <row r="25" spans="1:7" ht="24" customHeight="1">
      <c r="A25" s="19"/>
      <c r="B25" s="20"/>
      <c r="C25" s="23" t="s">
        <v>20</v>
      </c>
      <c r="D25" s="24">
        <f t="shared" si="6"/>
        <v>589498</v>
      </c>
      <c r="E25" s="24">
        <f t="shared" si="6"/>
        <v>321492</v>
      </c>
      <c r="F25" s="36">
        <f t="shared" si="6"/>
        <v>34000</v>
      </c>
      <c r="G25" s="24">
        <f t="shared" si="6"/>
        <v>818433</v>
      </c>
    </row>
    <row r="26" spans="1:7" ht="24.75" thickBot="1">
      <c r="A26" s="28"/>
      <c r="B26" s="29"/>
      <c r="C26" s="30" t="s">
        <v>21</v>
      </c>
      <c r="D26" s="31">
        <f t="shared" si="6"/>
        <v>76736</v>
      </c>
      <c r="E26" s="31">
        <f t="shared" si="6"/>
        <v>1163</v>
      </c>
      <c r="F26" s="39">
        <f t="shared" si="6"/>
        <v>0</v>
      </c>
      <c r="G26" s="31">
        <f t="shared" si="6"/>
        <v>0</v>
      </c>
    </row>
    <row r="27" spans="1:7" ht="21.75" customHeight="1">
      <c r="A27" s="40" t="s">
        <v>24</v>
      </c>
      <c r="B27" s="16" t="s">
        <v>25</v>
      </c>
      <c r="C27" s="17" t="s">
        <v>11</v>
      </c>
      <c r="D27" s="18">
        <f>SUM(D29,D36,D37)</f>
        <v>1657351</v>
      </c>
      <c r="E27" s="18">
        <f t="shared" ref="E27:G27" si="7">SUM(E29,E36,E37)</f>
        <v>1588545</v>
      </c>
      <c r="F27" s="41">
        <f t="shared" si="7"/>
        <v>1631500</v>
      </c>
      <c r="G27" s="18">
        <f t="shared" si="7"/>
        <v>1677240</v>
      </c>
    </row>
    <row r="28" spans="1:7" ht="25.5" customHeight="1">
      <c r="A28" s="42"/>
      <c r="B28" s="20"/>
      <c r="C28" s="21" t="s">
        <v>12</v>
      </c>
      <c r="D28" s="34">
        <v>58</v>
      </c>
      <c r="E28" s="34">
        <v>62</v>
      </c>
      <c r="F28" s="43">
        <v>62</v>
      </c>
      <c r="G28" s="34">
        <v>62</v>
      </c>
    </row>
    <row r="29" spans="1:7" ht="20.25" customHeight="1">
      <c r="A29" s="42"/>
      <c r="B29" s="20"/>
      <c r="C29" s="23" t="s">
        <v>13</v>
      </c>
      <c r="D29" s="24">
        <f>SUM(D30:D35)</f>
        <v>1550766</v>
      </c>
      <c r="E29" s="24">
        <f t="shared" ref="E29:G29" si="8">SUM(E30:E35)</f>
        <v>1576077</v>
      </c>
      <c r="F29" s="44">
        <f t="shared" si="8"/>
        <v>1611500</v>
      </c>
      <c r="G29" s="24">
        <f t="shared" si="8"/>
        <v>1649500</v>
      </c>
    </row>
    <row r="30" spans="1:7" ht="24">
      <c r="A30" s="42"/>
      <c r="B30" s="20"/>
      <c r="C30" s="25" t="s">
        <v>14</v>
      </c>
      <c r="D30" s="37">
        <v>1167611</v>
      </c>
      <c r="E30" s="37">
        <v>1224975</v>
      </c>
      <c r="F30" s="45">
        <v>1240900</v>
      </c>
      <c r="G30" s="37">
        <v>1240900</v>
      </c>
    </row>
    <row r="31" spans="1:7" ht="24">
      <c r="A31" s="42"/>
      <c r="B31" s="20"/>
      <c r="C31" s="25" t="s">
        <v>15</v>
      </c>
      <c r="D31" s="37">
        <v>355367</v>
      </c>
      <c r="E31" s="37">
        <f>321999</f>
        <v>321999</v>
      </c>
      <c r="F31" s="45">
        <v>358600</v>
      </c>
      <c r="G31" s="37">
        <f>381600+15000</f>
        <v>396600</v>
      </c>
    </row>
    <row r="32" spans="1:7" ht="15" hidden="1" customHeight="1">
      <c r="A32" s="42"/>
      <c r="B32" s="20"/>
      <c r="C32" s="25" t="s">
        <v>16</v>
      </c>
      <c r="D32" s="37"/>
      <c r="E32" s="37"/>
      <c r="F32" s="45"/>
      <c r="G32" s="37"/>
    </row>
    <row r="33" spans="1:7" ht="15" hidden="1" customHeight="1">
      <c r="A33" s="42"/>
      <c r="B33" s="20"/>
      <c r="C33" s="25" t="s">
        <v>17</v>
      </c>
      <c r="D33" s="37"/>
      <c r="E33" s="37"/>
      <c r="F33" s="45"/>
      <c r="G33" s="37"/>
    </row>
    <row r="34" spans="1:7" ht="24">
      <c r="A34" s="42"/>
      <c r="B34" s="20"/>
      <c r="C34" s="25" t="s">
        <v>18</v>
      </c>
      <c r="D34" s="37">
        <v>21939</v>
      </c>
      <c r="E34" s="37">
        <v>18903</v>
      </c>
      <c r="F34" s="45"/>
      <c r="G34" s="37"/>
    </row>
    <row r="35" spans="1:7" ht="19.5" customHeight="1">
      <c r="A35" s="42"/>
      <c r="B35" s="20"/>
      <c r="C35" s="25" t="s">
        <v>19</v>
      </c>
      <c r="D35" s="37">
        <v>5849</v>
      </c>
      <c r="E35" s="37">
        <v>10200</v>
      </c>
      <c r="F35" s="45">
        <v>12000</v>
      </c>
      <c r="G35" s="37">
        <v>12000</v>
      </c>
    </row>
    <row r="36" spans="1:7" ht="18.75" customHeight="1">
      <c r="A36" s="42"/>
      <c r="B36" s="20"/>
      <c r="C36" s="23" t="s">
        <v>20</v>
      </c>
      <c r="D36" s="24">
        <v>98347</v>
      </c>
      <c r="E36" s="24">
        <v>12279</v>
      </c>
      <c r="F36" s="44">
        <v>20000</v>
      </c>
      <c r="G36" s="24">
        <f>12000+15740</f>
        <v>27740</v>
      </c>
    </row>
    <row r="37" spans="1:7" ht="29.25" customHeight="1" thickBot="1">
      <c r="A37" s="46"/>
      <c r="B37" s="29"/>
      <c r="C37" s="30" t="s">
        <v>21</v>
      </c>
      <c r="D37" s="31">
        <v>8238</v>
      </c>
      <c r="E37" s="31">
        <v>189</v>
      </c>
      <c r="F37" s="47"/>
      <c r="G37" s="31"/>
    </row>
    <row r="38" spans="1:7" ht="18.75" customHeight="1">
      <c r="A38" s="40" t="s">
        <v>26</v>
      </c>
      <c r="B38" s="16" t="s">
        <v>27</v>
      </c>
      <c r="C38" s="17" t="s">
        <v>11</v>
      </c>
      <c r="D38" s="18">
        <f>SUM(D40,D47,D48)</f>
        <v>892830</v>
      </c>
      <c r="E38" s="18">
        <f t="shared" ref="E38:G38" si="9">SUM(E40,E47,E48)</f>
        <v>858904</v>
      </c>
      <c r="F38" s="41">
        <f t="shared" si="9"/>
        <v>876400</v>
      </c>
      <c r="G38" s="18">
        <f t="shared" si="9"/>
        <v>1040105</v>
      </c>
    </row>
    <row r="39" spans="1:7" ht="26.25" customHeight="1">
      <c r="A39" s="42"/>
      <c r="B39" s="20"/>
      <c r="C39" s="21" t="s">
        <v>12</v>
      </c>
      <c r="D39" s="34">
        <f>SUM(D50,D61,D72,D83,D94,D105)</f>
        <v>47</v>
      </c>
      <c r="E39" s="34">
        <f t="shared" ref="E39:G39" si="10">SUM(E50,E61,E72,E83,E94,E105)</f>
        <v>47</v>
      </c>
      <c r="F39" s="43">
        <f t="shared" si="10"/>
        <v>47</v>
      </c>
      <c r="G39" s="34">
        <f t="shared" si="10"/>
        <v>47</v>
      </c>
    </row>
    <row r="40" spans="1:7" ht="23.25" customHeight="1">
      <c r="A40" s="42"/>
      <c r="B40" s="20"/>
      <c r="C40" s="23" t="s">
        <v>13</v>
      </c>
      <c r="D40" s="24">
        <f>SUM(D41:D46)</f>
        <v>858754</v>
      </c>
      <c r="E40" s="24">
        <f t="shared" ref="E40:G40" si="11">SUM(E41:E46)</f>
        <v>850471</v>
      </c>
      <c r="F40" s="44">
        <f t="shared" si="11"/>
        <v>872400</v>
      </c>
      <c r="G40" s="24">
        <f t="shared" si="11"/>
        <v>862865</v>
      </c>
    </row>
    <row r="41" spans="1:7" ht="27" customHeight="1">
      <c r="A41" s="42"/>
      <c r="B41" s="20"/>
      <c r="C41" s="25" t="s">
        <v>14</v>
      </c>
      <c r="D41" s="37">
        <f t="shared" ref="D41:G48" si="12">SUM(D52,D63,D74,D85,D96,D107)</f>
        <v>660714</v>
      </c>
      <c r="E41" s="37">
        <f t="shared" si="12"/>
        <v>653877</v>
      </c>
      <c r="F41" s="45">
        <f t="shared" si="12"/>
        <v>667400</v>
      </c>
      <c r="G41" s="37">
        <f t="shared" si="12"/>
        <v>667400</v>
      </c>
    </row>
    <row r="42" spans="1:7" ht="30" customHeight="1">
      <c r="A42" s="42"/>
      <c r="B42" s="20"/>
      <c r="C42" s="25" t="s">
        <v>15</v>
      </c>
      <c r="D42" s="37">
        <f t="shared" si="12"/>
        <v>193389</v>
      </c>
      <c r="E42" s="37">
        <f t="shared" si="12"/>
        <v>192525</v>
      </c>
      <c r="F42" s="45">
        <f t="shared" si="12"/>
        <v>204200</v>
      </c>
      <c r="G42" s="37">
        <f t="shared" si="12"/>
        <v>194665</v>
      </c>
    </row>
    <row r="43" spans="1:7" ht="30" hidden="1" customHeight="1">
      <c r="A43" s="42"/>
      <c r="B43" s="20"/>
      <c r="C43" s="25" t="s">
        <v>16</v>
      </c>
      <c r="D43" s="37">
        <f t="shared" si="12"/>
        <v>0</v>
      </c>
      <c r="E43" s="37">
        <f t="shared" si="12"/>
        <v>0</v>
      </c>
      <c r="F43" s="45">
        <f t="shared" si="12"/>
        <v>0</v>
      </c>
      <c r="G43" s="37">
        <f t="shared" si="12"/>
        <v>0</v>
      </c>
    </row>
    <row r="44" spans="1:7" ht="30" hidden="1" customHeight="1">
      <c r="A44" s="42"/>
      <c r="B44" s="20"/>
      <c r="C44" s="25" t="s">
        <v>17</v>
      </c>
      <c r="D44" s="37">
        <f t="shared" si="12"/>
        <v>0</v>
      </c>
      <c r="E44" s="37">
        <f t="shared" si="12"/>
        <v>0</v>
      </c>
      <c r="F44" s="45">
        <f t="shared" si="12"/>
        <v>0</v>
      </c>
      <c r="G44" s="37">
        <f t="shared" si="12"/>
        <v>0</v>
      </c>
    </row>
    <row r="45" spans="1:7" ht="39.75" customHeight="1">
      <c r="A45" s="42"/>
      <c r="B45" s="20"/>
      <c r="C45" s="25" t="s">
        <v>18</v>
      </c>
      <c r="D45" s="37">
        <f t="shared" si="12"/>
        <v>3646</v>
      </c>
      <c r="E45" s="37">
        <f t="shared" si="12"/>
        <v>3065</v>
      </c>
      <c r="F45" s="45">
        <f t="shared" si="12"/>
        <v>0</v>
      </c>
      <c r="G45" s="37">
        <f t="shared" si="12"/>
        <v>0</v>
      </c>
    </row>
    <row r="46" spans="1:7" ht="21" customHeight="1">
      <c r="A46" s="42"/>
      <c r="B46" s="20"/>
      <c r="C46" s="25" t="s">
        <v>19</v>
      </c>
      <c r="D46" s="37">
        <f t="shared" si="12"/>
        <v>1005</v>
      </c>
      <c r="E46" s="37">
        <f t="shared" si="12"/>
        <v>1004</v>
      </c>
      <c r="F46" s="45">
        <f t="shared" si="12"/>
        <v>800</v>
      </c>
      <c r="G46" s="37">
        <f t="shared" si="12"/>
        <v>800</v>
      </c>
    </row>
    <row r="47" spans="1:7" ht="27" customHeight="1">
      <c r="A47" s="42"/>
      <c r="B47" s="20"/>
      <c r="C47" s="23" t="s">
        <v>20</v>
      </c>
      <c r="D47" s="24">
        <f t="shared" si="12"/>
        <v>33461</v>
      </c>
      <c r="E47" s="24">
        <f t="shared" si="12"/>
        <v>8433</v>
      </c>
      <c r="F47" s="44">
        <f t="shared" si="12"/>
        <v>4000</v>
      </c>
      <c r="G47" s="24">
        <f t="shared" si="12"/>
        <v>177240</v>
      </c>
    </row>
    <row r="48" spans="1:7" ht="33.75" customHeight="1" thickBot="1">
      <c r="A48" s="46"/>
      <c r="B48" s="29"/>
      <c r="C48" s="30" t="s">
        <v>21</v>
      </c>
      <c r="D48" s="31">
        <f t="shared" si="12"/>
        <v>615</v>
      </c>
      <c r="E48" s="31">
        <f t="shared" si="12"/>
        <v>0</v>
      </c>
      <c r="F48" s="47">
        <f t="shared" si="12"/>
        <v>0</v>
      </c>
      <c r="G48" s="31">
        <f t="shared" si="12"/>
        <v>0</v>
      </c>
    </row>
    <row r="49" spans="1:7" ht="25.5" customHeight="1">
      <c r="A49" s="48" t="s">
        <v>28</v>
      </c>
      <c r="B49" s="49" t="s">
        <v>29</v>
      </c>
      <c r="C49" s="17" t="s">
        <v>11</v>
      </c>
      <c r="D49" s="18">
        <f>SUM(D51,D58,D59)</f>
        <v>137924</v>
      </c>
      <c r="E49" s="18">
        <f t="shared" ref="E49:G49" si="13">SUM(E51,E58,E59)</f>
        <v>140631</v>
      </c>
      <c r="F49" s="41">
        <f t="shared" si="13"/>
        <v>142700</v>
      </c>
      <c r="G49" s="18">
        <f t="shared" si="13"/>
        <v>144340</v>
      </c>
    </row>
    <row r="50" spans="1:7" ht="21.75" customHeight="1">
      <c r="A50" s="50"/>
      <c r="B50" s="51"/>
      <c r="C50" s="21" t="s">
        <v>12</v>
      </c>
      <c r="D50" s="34">
        <v>7</v>
      </c>
      <c r="E50" s="34">
        <v>7</v>
      </c>
      <c r="F50" s="43">
        <v>7</v>
      </c>
      <c r="G50" s="34">
        <v>7</v>
      </c>
    </row>
    <row r="51" spans="1:7">
      <c r="A51" s="50"/>
      <c r="B51" s="51"/>
      <c r="C51" s="23" t="s">
        <v>13</v>
      </c>
      <c r="D51" s="24">
        <f>SUM(D52:D57)</f>
        <v>132842</v>
      </c>
      <c r="E51" s="24">
        <f t="shared" ref="E51:G51" si="14">SUM(E52:E57)</f>
        <v>136641</v>
      </c>
      <c r="F51" s="44">
        <f t="shared" si="14"/>
        <v>138700</v>
      </c>
      <c r="G51" s="24">
        <f t="shared" si="14"/>
        <v>136800</v>
      </c>
    </row>
    <row r="52" spans="1:7" ht="24">
      <c r="A52" s="50"/>
      <c r="B52" s="51"/>
      <c r="C52" s="25" t="s">
        <v>14</v>
      </c>
      <c r="D52" s="37">
        <v>98296</v>
      </c>
      <c r="E52" s="37">
        <v>104900</v>
      </c>
      <c r="F52" s="45">
        <v>104900</v>
      </c>
      <c r="G52" s="37">
        <v>104900</v>
      </c>
    </row>
    <row r="53" spans="1:7" ht="24">
      <c r="A53" s="50"/>
      <c r="B53" s="51"/>
      <c r="C53" s="25" t="s">
        <v>15</v>
      </c>
      <c r="D53" s="37">
        <v>30900</v>
      </c>
      <c r="E53" s="37">
        <v>31741</v>
      </c>
      <c r="F53" s="45">
        <v>33800</v>
      </c>
      <c r="G53" s="37">
        <v>31900</v>
      </c>
    </row>
    <row r="54" spans="1:7" ht="15" hidden="1" customHeight="1">
      <c r="A54" s="50"/>
      <c r="B54" s="51"/>
      <c r="C54" s="25" t="s">
        <v>16</v>
      </c>
      <c r="D54" s="37"/>
      <c r="E54" s="37"/>
      <c r="F54" s="45"/>
      <c r="G54" s="37"/>
    </row>
    <row r="55" spans="1:7" ht="15" hidden="1" customHeight="1">
      <c r="A55" s="50"/>
      <c r="B55" s="51"/>
      <c r="C55" s="25" t="s">
        <v>17</v>
      </c>
      <c r="D55" s="37"/>
      <c r="E55" s="37"/>
      <c r="F55" s="45"/>
      <c r="G55" s="37"/>
    </row>
    <row r="56" spans="1:7" ht="27.75" customHeight="1">
      <c r="A56" s="50"/>
      <c r="B56" s="51"/>
      <c r="C56" s="25" t="s">
        <v>18</v>
      </c>
      <c r="D56" s="37">
        <v>3646</v>
      </c>
      <c r="E56" s="37"/>
      <c r="F56" s="45"/>
      <c r="G56" s="37"/>
    </row>
    <row r="57" spans="1:7" ht="15" hidden="1" customHeight="1">
      <c r="A57" s="50"/>
      <c r="B57" s="51"/>
      <c r="C57" s="25" t="s">
        <v>19</v>
      </c>
      <c r="D57" s="37"/>
      <c r="E57" s="37"/>
      <c r="F57" s="45"/>
      <c r="G57" s="37"/>
    </row>
    <row r="58" spans="1:7" ht="31.5" customHeight="1">
      <c r="A58" s="50"/>
      <c r="B58" s="51"/>
      <c r="C58" s="23" t="s">
        <v>20</v>
      </c>
      <c r="D58" s="24">
        <v>4467</v>
      </c>
      <c r="E58" s="24">
        <v>3990</v>
      </c>
      <c r="F58" s="44">
        <v>4000</v>
      </c>
      <c r="G58" s="24">
        <f>4000+3540</f>
        <v>7540</v>
      </c>
    </row>
    <row r="59" spans="1:7" ht="9" hidden="1" customHeight="1">
      <c r="A59" s="50"/>
      <c r="B59" s="51"/>
      <c r="C59" s="23" t="s">
        <v>21</v>
      </c>
      <c r="D59" s="24">
        <v>615</v>
      </c>
      <c r="E59" s="24"/>
      <c r="F59" s="44"/>
      <c r="G59" s="24"/>
    </row>
    <row r="60" spans="1:7" ht="23.25" customHeight="1">
      <c r="A60" s="50" t="s">
        <v>30</v>
      </c>
      <c r="B60" s="51" t="s">
        <v>31</v>
      </c>
      <c r="C60" s="25" t="s">
        <v>11</v>
      </c>
      <c r="D60" s="52">
        <f>SUM(D62,D69,D70)</f>
        <v>141793</v>
      </c>
      <c r="E60" s="52">
        <f t="shared" ref="E60:G60" si="15">SUM(E62,E69,E70)</f>
        <v>142431</v>
      </c>
      <c r="F60" s="53">
        <f t="shared" si="15"/>
        <v>142800</v>
      </c>
      <c r="G60" s="52">
        <f t="shared" si="15"/>
        <v>142945</v>
      </c>
    </row>
    <row r="61" spans="1:7" ht="24" customHeight="1">
      <c r="A61" s="50"/>
      <c r="B61" s="51"/>
      <c r="C61" s="21" t="s">
        <v>12</v>
      </c>
      <c r="D61" s="34">
        <v>8</v>
      </c>
      <c r="E61" s="34">
        <v>8</v>
      </c>
      <c r="F61" s="43">
        <v>8</v>
      </c>
      <c r="G61" s="34">
        <v>8</v>
      </c>
    </row>
    <row r="62" spans="1:7">
      <c r="A62" s="50"/>
      <c r="B62" s="51"/>
      <c r="C62" s="23" t="s">
        <v>13</v>
      </c>
      <c r="D62" s="24">
        <f>SUM(D63:D68)</f>
        <v>141793</v>
      </c>
      <c r="E62" s="24">
        <f t="shared" ref="E62:G62" si="16">SUM(E63:E68)</f>
        <v>142431</v>
      </c>
      <c r="F62" s="44">
        <f t="shared" si="16"/>
        <v>142800</v>
      </c>
      <c r="G62" s="24">
        <f t="shared" si="16"/>
        <v>139405</v>
      </c>
    </row>
    <row r="63" spans="1:7" ht="24">
      <c r="A63" s="50"/>
      <c r="B63" s="51"/>
      <c r="C63" s="25" t="s">
        <v>14</v>
      </c>
      <c r="D63" s="37">
        <v>112500</v>
      </c>
      <c r="E63" s="37">
        <v>112500</v>
      </c>
      <c r="F63" s="45">
        <v>112500</v>
      </c>
      <c r="G63" s="37">
        <v>112500</v>
      </c>
    </row>
    <row r="64" spans="1:7" ht="24">
      <c r="A64" s="50"/>
      <c r="B64" s="51"/>
      <c r="C64" s="25" t="s">
        <v>15</v>
      </c>
      <c r="D64" s="37">
        <v>29005</v>
      </c>
      <c r="E64" s="37">
        <v>29643</v>
      </c>
      <c r="F64" s="45">
        <v>30000</v>
      </c>
      <c r="G64" s="37">
        <v>26605</v>
      </c>
    </row>
    <row r="65" spans="1:7" ht="15" hidden="1" customHeight="1">
      <c r="A65" s="50"/>
      <c r="B65" s="51"/>
      <c r="C65" s="25" t="s">
        <v>16</v>
      </c>
      <c r="D65" s="37"/>
      <c r="E65" s="37"/>
      <c r="F65" s="45"/>
      <c r="G65" s="37"/>
    </row>
    <row r="66" spans="1:7" ht="15" hidden="1" customHeight="1">
      <c r="A66" s="50"/>
      <c r="B66" s="51"/>
      <c r="C66" s="25" t="s">
        <v>17</v>
      </c>
      <c r="D66" s="37"/>
      <c r="E66" s="37"/>
      <c r="F66" s="45"/>
      <c r="G66" s="37"/>
    </row>
    <row r="67" spans="1:7" ht="24" hidden="1" customHeight="1">
      <c r="A67" s="50"/>
      <c r="B67" s="51"/>
      <c r="C67" s="25" t="s">
        <v>18</v>
      </c>
      <c r="D67" s="37"/>
      <c r="E67" s="37"/>
      <c r="F67" s="45"/>
      <c r="G67" s="37"/>
    </row>
    <row r="68" spans="1:7">
      <c r="A68" s="50"/>
      <c r="B68" s="51"/>
      <c r="C68" s="25" t="s">
        <v>19</v>
      </c>
      <c r="D68" s="37">
        <v>288</v>
      </c>
      <c r="E68" s="37">
        <v>288</v>
      </c>
      <c r="F68" s="45">
        <v>300</v>
      </c>
      <c r="G68" s="37">
        <v>300</v>
      </c>
    </row>
    <row r="69" spans="1:7" ht="25.5" customHeight="1">
      <c r="A69" s="50"/>
      <c r="B69" s="51"/>
      <c r="C69" s="23" t="s">
        <v>20</v>
      </c>
      <c r="D69" s="24"/>
      <c r="E69" s="24"/>
      <c r="F69" s="44"/>
      <c r="G69" s="24">
        <v>3540</v>
      </c>
    </row>
    <row r="70" spans="1:7" ht="6.75" hidden="1" customHeight="1">
      <c r="A70" s="50"/>
      <c r="B70" s="51"/>
      <c r="C70" s="23" t="s">
        <v>21</v>
      </c>
      <c r="D70" s="24"/>
      <c r="E70" s="24"/>
      <c r="F70" s="44"/>
      <c r="G70" s="24"/>
    </row>
    <row r="71" spans="1:7" ht="20.25" customHeight="1">
      <c r="A71" s="50" t="s">
        <v>32</v>
      </c>
      <c r="B71" s="51" t="s">
        <v>33</v>
      </c>
      <c r="C71" s="25" t="s">
        <v>11</v>
      </c>
      <c r="D71" s="52">
        <f>SUM(D73,D80,D81)</f>
        <v>145199</v>
      </c>
      <c r="E71" s="52">
        <f t="shared" ref="E71:G71" si="17">SUM(E73,E80,E81)</f>
        <v>143293</v>
      </c>
      <c r="F71" s="53">
        <f t="shared" si="17"/>
        <v>144200</v>
      </c>
      <c r="G71" s="52">
        <f t="shared" si="17"/>
        <v>145100</v>
      </c>
    </row>
    <row r="72" spans="1:7" ht="21" customHeight="1">
      <c r="A72" s="50"/>
      <c r="B72" s="51"/>
      <c r="C72" s="21" t="s">
        <v>12</v>
      </c>
      <c r="D72" s="34">
        <v>8</v>
      </c>
      <c r="E72" s="34">
        <v>8</v>
      </c>
      <c r="F72" s="43">
        <v>8</v>
      </c>
      <c r="G72" s="34">
        <v>8</v>
      </c>
    </row>
    <row r="73" spans="1:7">
      <c r="A73" s="50"/>
      <c r="B73" s="51"/>
      <c r="C73" s="23" t="s">
        <v>13</v>
      </c>
      <c r="D73" s="24">
        <f>SUM(D74:D79)</f>
        <v>141199</v>
      </c>
      <c r="E73" s="24">
        <f t="shared" ref="E73:G73" si="18">SUM(E74:E79)</f>
        <v>143293</v>
      </c>
      <c r="F73" s="44">
        <f t="shared" si="18"/>
        <v>144200</v>
      </c>
      <c r="G73" s="24">
        <f t="shared" si="18"/>
        <v>141560</v>
      </c>
    </row>
    <row r="74" spans="1:7" ht="24">
      <c r="A74" s="50"/>
      <c r="B74" s="51"/>
      <c r="C74" s="25" t="s">
        <v>14</v>
      </c>
      <c r="D74" s="37">
        <v>112500</v>
      </c>
      <c r="E74" s="37">
        <v>112500</v>
      </c>
      <c r="F74" s="45">
        <v>112500</v>
      </c>
      <c r="G74" s="37">
        <v>112500</v>
      </c>
    </row>
    <row r="75" spans="1:7" ht="24">
      <c r="A75" s="50"/>
      <c r="B75" s="51"/>
      <c r="C75" s="25" t="s">
        <v>15</v>
      </c>
      <c r="D75" s="37">
        <v>28699</v>
      </c>
      <c r="E75" s="37">
        <v>30793</v>
      </c>
      <c r="F75" s="45">
        <v>31700</v>
      </c>
      <c r="G75" s="37">
        <f>31600-2540</f>
        <v>29060</v>
      </c>
    </row>
    <row r="76" spans="1:7" ht="15" hidden="1" customHeight="1">
      <c r="A76" s="50"/>
      <c r="B76" s="51"/>
      <c r="C76" s="25" t="s">
        <v>16</v>
      </c>
      <c r="D76" s="37"/>
      <c r="E76" s="37"/>
      <c r="F76" s="45"/>
      <c r="G76" s="37"/>
    </row>
    <row r="77" spans="1:7" ht="15" hidden="1" customHeight="1">
      <c r="A77" s="50"/>
      <c r="B77" s="51"/>
      <c r="C77" s="25" t="s">
        <v>17</v>
      </c>
      <c r="D77" s="37"/>
      <c r="E77" s="37"/>
      <c r="F77" s="45"/>
      <c r="G77" s="37"/>
    </row>
    <row r="78" spans="1:7" ht="24" hidden="1" customHeight="1">
      <c r="A78" s="50"/>
      <c r="B78" s="51"/>
      <c r="C78" s="25" t="s">
        <v>18</v>
      </c>
      <c r="D78" s="37"/>
      <c r="E78" s="37"/>
      <c r="F78" s="45"/>
      <c r="G78" s="37"/>
    </row>
    <row r="79" spans="1:7" ht="15" hidden="1" customHeight="1">
      <c r="A79" s="50"/>
      <c r="B79" s="51"/>
      <c r="C79" s="25" t="s">
        <v>19</v>
      </c>
      <c r="D79" s="37"/>
      <c r="E79" s="37"/>
      <c r="F79" s="45"/>
      <c r="G79" s="37"/>
    </row>
    <row r="80" spans="1:7" ht="30" customHeight="1">
      <c r="A80" s="50"/>
      <c r="B80" s="51"/>
      <c r="C80" s="23" t="s">
        <v>20</v>
      </c>
      <c r="D80" s="24">
        <v>4000</v>
      </c>
      <c r="E80" s="24"/>
      <c r="F80" s="44"/>
      <c r="G80" s="24">
        <v>3540</v>
      </c>
    </row>
    <row r="81" spans="1:7" ht="8.25" hidden="1" customHeight="1">
      <c r="A81" s="50"/>
      <c r="B81" s="51"/>
      <c r="C81" s="23" t="s">
        <v>21</v>
      </c>
      <c r="D81" s="24"/>
      <c r="E81" s="24"/>
      <c r="F81" s="44"/>
      <c r="G81" s="24"/>
    </row>
    <row r="82" spans="1:7" ht="22.5" customHeight="1">
      <c r="A82" s="50" t="s">
        <v>34</v>
      </c>
      <c r="B82" s="51" t="s">
        <v>35</v>
      </c>
      <c r="C82" s="25" t="s">
        <v>11</v>
      </c>
      <c r="D82" s="52">
        <f>SUM(D84,D91,D92)</f>
        <v>149294</v>
      </c>
      <c r="E82" s="52">
        <f t="shared" ref="E82:G82" si="19">SUM(E84,E91,E92)</f>
        <v>149704</v>
      </c>
      <c r="F82" s="53">
        <f t="shared" si="19"/>
        <v>149900</v>
      </c>
      <c r="G82" s="52">
        <f t="shared" si="19"/>
        <v>201940</v>
      </c>
    </row>
    <row r="83" spans="1:7" ht="21" customHeight="1">
      <c r="A83" s="50"/>
      <c r="B83" s="51"/>
      <c r="C83" s="21" t="s">
        <v>12</v>
      </c>
      <c r="D83" s="34">
        <v>8</v>
      </c>
      <c r="E83" s="34">
        <v>8</v>
      </c>
      <c r="F83" s="43">
        <v>8</v>
      </c>
      <c r="G83" s="34">
        <v>8</v>
      </c>
    </row>
    <row r="84" spans="1:7">
      <c r="A84" s="50"/>
      <c r="B84" s="51"/>
      <c r="C84" s="23" t="s">
        <v>13</v>
      </c>
      <c r="D84" s="24">
        <f>SUM(D85:D90)</f>
        <v>149294</v>
      </c>
      <c r="E84" s="24">
        <f t="shared" ref="E84:G84" si="20">SUM(E85:E90)</f>
        <v>145261</v>
      </c>
      <c r="F84" s="44">
        <f t="shared" si="20"/>
        <v>149900</v>
      </c>
      <c r="G84" s="24">
        <f t="shared" si="20"/>
        <v>148400</v>
      </c>
    </row>
    <row r="85" spans="1:7" ht="24">
      <c r="A85" s="50"/>
      <c r="B85" s="51"/>
      <c r="C85" s="25" t="s">
        <v>14</v>
      </c>
      <c r="D85" s="37">
        <v>112500</v>
      </c>
      <c r="E85" s="37">
        <v>110804</v>
      </c>
      <c r="F85" s="45">
        <v>112500</v>
      </c>
      <c r="G85" s="37">
        <v>112500</v>
      </c>
    </row>
    <row r="86" spans="1:7" ht="24">
      <c r="A86" s="50"/>
      <c r="B86" s="51"/>
      <c r="C86" s="25" t="s">
        <v>15</v>
      </c>
      <c r="D86" s="37">
        <v>36299</v>
      </c>
      <c r="E86" s="37">
        <v>31703</v>
      </c>
      <c r="F86" s="45">
        <v>36900</v>
      </c>
      <c r="G86" s="37">
        <f>36900-1500</f>
        <v>35400</v>
      </c>
    </row>
    <row r="87" spans="1:7" ht="15" hidden="1" customHeight="1">
      <c r="A87" s="50"/>
      <c r="B87" s="51"/>
      <c r="C87" s="25" t="s">
        <v>16</v>
      </c>
      <c r="D87" s="37"/>
      <c r="E87" s="37"/>
      <c r="F87" s="45"/>
      <c r="G87" s="37"/>
    </row>
    <row r="88" spans="1:7" ht="15" hidden="1" customHeight="1">
      <c r="A88" s="50"/>
      <c r="B88" s="51"/>
      <c r="C88" s="25" t="s">
        <v>17</v>
      </c>
      <c r="D88" s="37"/>
      <c r="E88" s="37"/>
      <c r="F88" s="45"/>
      <c r="G88" s="37"/>
    </row>
    <row r="89" spans="1:7" ht="33" customHeight="1">
      <c r="A89" s="50"/>
      <c r="B89" s="51"/>
      <c r="C89" s="25" t="s">
        <v>18</v>
      </c>
      <c r="D89" s="37"/>
      <c r="E89" s="37">
        <v>2260</v>
      </c>
      <c r="F89" s="45"/>
      <c r="G89" s="37"/>
    </row>
    <row r="90" spans="1:7" ht="25.5" customHeight="1">
      <c r="A90" s="50"/>
      <c r="B90" s="51"/>
      <c r="C90" s="25" t="s">
        <v>19</v>
      </c>
      <c r="D90" s="37">
        <v>495</v>
      </c>
      <c r="E90" s="37">
        <v>494</v>
      </c>
      <c r="F90" s="45">
        <v>500</v>
      </c>
      <c r="G90" s="37">
        <v>500</v>
      </c>
    </row>
    <row r="91" spans="1:7" ht="25.5" customHeight="1">
      <c r="A91" s="50"/>
      <c r="B91" s="51"/>
      <c r="C91" s="23" t="s">
        <v>20</v>
      </c>
      <c r="D91" s="24"/>
      <c r="E91" s="24">
        <v>4443</v>
      </c>
      <c r="F91" s="44"/>
      <c r="G91" s="24">
        <f>50000+3540</f>
        <v>53540</v>
      </c>
    </row>
    <row r="92" spans="1:7" ht="18" hidden="1" customHeight="1">
      <c r="A92" s="50"/>
      <c r="B92" s="51"/>
      <c r="C92" s="23" t="s">
        <v>21</v>
      </c>
      <c r="D92" s="24"/>
      <c r="E92" s="24"/>
      <c r="F92" s="44"/>
      <c r="G92" s="24"/>
    </row>
    <row r="93" spans="1:7">
      <c r="A93" s="50" t="s">
        <v>36</v>
      </c>
      <c r="B93" s="51" t="s">
        <v>37</v>
      </c>
      <c r="C93" s="25" t="s">
        <v>11</v>
      </c>
      <c r="D93" s="52">
        <f>SUM(D95,D102,D103)</f>
        <v>171872</v>
      </c>
      <c r="E93" s="52">
        <f t="shared" ref="E93:G93" si="21">SUM(E95,E102,E103)</f>
        <v>139786</v>
      </c>
      <c r="F93" s="53">
        <f t="shared" si="21"/>
        <v>148600</v>
      </c>
      <c r="G93" s="52">
        <f t="shared" si="21"/>
        <v>202040</v>
      </c>
    </row>
    <row r="94" spans="1:7" ht="24">
      <c r="A94" s="50"/>
      <c r="B94" s="51"/>
      <c r="C94" s="21" t="s">
        <v>12</v>
      </c>
      <c r="D94" s="34">
        <v>8</v>
      </c>
      <c r="E94" s="34">
        <v>8</v>
      </c>
      <c r="F94" s="43">
        <v>8</v>
      </c>
      <c r="G94" s="34">
        <v>8</v>
      </c>
    </row>
    <row r="95" spans="1:7">
      <c r="A95" s="50"/>
      <c r="B95" s="51"/>
      <c r="C95" s="23" t="s">
        <v>13</v>
      </c>
      <c r="D95" s="24">
        <f>SUM(D96:D101)</f>
        <v>146878</v>
      </c>
      <c r="E95" s="24">
        <f t="shared" ref="E95:G95" si="22">SUM(E96:E101)</f>
        <v>139786</v>
      </c>
      <c r="F95" s="44">
        <f t="shared" si="22"/>
        <v>148600</v>
      </c>
      <c r="G95" s="24">
        <f t="shared" si="22"/>
        <v>148500</v>
      </c>
    </row>
    <row r="96" spans="1:7" ht="24">
      <c r="A96" s="50"/>
      <c r="B96" s="51"/>
      <c r="C96" s="25" t="s">
        <v>14</v>
      </c>
      <c r="D96" s="37">
        <v>112500</v>
      </c>
      <c r="E96" s="37">
        <v>106042</v>
      </c>
      <c r="F96" s="45">
        <v>112500</v>
      </c>
      <c r="G96" s="37">
        <v>112500</v>
      </c>
    </row>
    <row r="97" spans="1:7" ht="24">
      <c r="A97" s="50"/>
      <c r="B97" s="51"/>
      <c r="C97" s="25" t="s">
        <v>15</v>
      </c>
      <c r="D97" s="37">
        <v>34156</v>
      </c>
      <c r="E97" s="37">
        <v>33522</v>
      </c>
      <c r="F97" s="45">
        <v>36100</v>
      </c>
      <c r="G97" s="37">
        <v>36000</v>
      </c>
    </row>
    <row r="98" spans="1:7" ht="15" hidden="1" customHeight="1">
      <c r="A98" s="50"/>
      <c r="B98" s="51"/>
      <c r="C98" s="25" t="s">
        <v>16</v>
      </c>
      <c r="D98" s="37"/>
      <c r="E98" s="37"/>
      <c r="F98" s="45"/>
      <c r="G98" s="37"/>
    </row>
    <row r="99" spans="1:7" ht="15" hidden="1" customHeight="1">
      <c r="A99" s="50"/>
      <c r="B99" s="51"/>
      <c r="C99" s="25" t="s">
        <v>17</v>
      </c>
      <c r="D99" s="37"/>
      <c r="E99" s="37"/>
      <c r="F99" s="45"/>
      <c r="G99" s="37"/>
    </row>
    <row r="100" spans="1:7" ht="24" hidden="1" customHeight="1">
      <c r="A100" s="50"/>
      <c r="B100" s="51"/>
      <c r="C100" s="25" t="s">
        <v>18</v>
      </c>
      <c r="D100" s="37"/>
      <c r="E100" s="37"/>
      <c r="F100" s="45"/>
      <c r="G100" s="37"/>
    </row>
    <row r="101" spans="1:7">
      <c r="A101" s="50"/>
      <c r="B101" s="51"/>
      <c r="C101" s="25" t="s">
        <v>19</v>
      </c>
      <c r="D101" s="37">
        <v>222</v>
      </c>
      <c r="E101" s="37">
        <v>222</v>
      </c>
      <c r="F101" s="45"/>
      <c r="G101" s="37"/>
    </row>
    <row r="102" spans="1:7" ht="25.5" customHeight="1">
      <c r="A102" s="50"/>
      <c r="B102" s="51"/>
      <c r="C102" s="23" t="s">
        <v>20</v>
      </c>
      <c r="D102" s="24">
        <v>24994</v>
      </c>
      <c r="E102" s="24"/>
      <c r="F102" s="44"/>
      <c r="G102" s="24">
        <f>35000+18540</f>
        <v>53540</v>
      </c>
    </row>
    <row r="103" spans="1:7" ht="24" hidden="1" customHeight="1">
      <c r="A103" s="50"/>
      <c r="B103" s="51"/>
      <c r="C103" s="23" t="s">
        <v>21</v>
      </c>
      <c r="D103" s="24"/>
      <c r="E103" s="24"/>
      <c r="F103" s="44"/>
      <c r="G103" s="24"/>
    </row>
    <row r="104" spans="1:7">
      <c r="A104" s="50" t="s">
        <v>38</v>
      </c>
      <c r="B104" s="51" t="s">
        <v>39</v>
      </c>
      <c r="C104" s="25" t="s">
        <v>11</v>
      </c>
      <c r="D104" s="52">
        <f>SUM(D106,D113,D114)</f>
        <v>146748</v>
      </c>
      <c r="E104" s="52">
        <f t="shared" ref="E104:G104" si="23">SUM(E106,E113,E114)</f>
        <v>143059</v>
      </c>
      <c r="F104" s="53">
        <f t="shared" si="23"/>
        <v>148200</v>
      </c>
      <c r="G104" s="52">
        <f t="shared" si="23"/>
        <v>203740</v>
      </c>
    </row>
    <row r="105" spans="1:7" ht="24">
      <c r="A105" s="50"/>
      <c r="B105" s="51"/>
      <c r="C105" s="21" t="s">
        <v>12</v>
      </c>
      <c r="D105" s="34">
        <v>8</v>
      </c>
      <c r="E105" s="34">
        <v>8</v>
      </c>
      <c r="F105" s="43">
        <v>8</v>
      </c>
      <c r="G105" s="34">
        <v>8</v>
      </c>
    </row>
    <row r="106" spans="1:7">
      <c r="A106" s="50"/>
      <c r="B106" s="51"/>
      <c r="C106" s="23" t="s">
        <v>13</v>
      </c>
      <c r="D106" s="24">
        <f>SUM(D107:D112)</f>
        <v>146748</v>
      </c>
      <c r="E106" s="24">
        <f t="shared" ref="E106:G106" si="24">SUM(E107:E112)</f>
        <v>143059</v>
      </c>
      <c r="F106" s="44">
        <f t="shared" si="24"/>
        <v>148200</v>
      </c>
      <c r="G106" s="24">
        <f t="shared" si="24"/>
        <v>148200</v>
      </c>
    </row>
    <row r="107" spans="1:7" ht="24">
      <c r="A107" s="50"/>
      <c r="B107" s="51"/>
      <c r="C107" s="25" t="s">
        <v>14</v>
      </c>
      <c r="D107" s="37">
        <v>112418</v>
      </c>
      <c r="E107" s="37">
        <v>107131</v>
      </c>
      <c r="F107" s="45">
        <v>112500</v>
      </c>
      <c r="G107" s="37">
        <v>112500</v>
      </c>
    </row>
    <row r="108" spans="1:7" ht="24">
      <c r="A108" s="50"/>
      <c r="B108" s="51"/>
      <c r="C108" s="25" t="s">
        <v>15</v>
      </c>
      <c r="D108" s="37">
        <v>34330</v>
      </c>
      <c r="E108" s="37">
        <v>35123</v>
      </c>
      <c r="F108" s="45">
        <v>35700</v>
      </c>
      <c r="G108" s="37">
        <v>35700</v>
      </c>
    </row>
    <row r="109" spans="1:7" ht="15" hidden="1" customHeight="1">
      <c r="A109" s="50"/>
      <c r="B109" s="51"/>
      <c r="C109" s="25" t="s">
        <v>16</v>
      </c>
      <c r="D109" s="37"/>
      <c r="E109" s="37"/>
      <c r="F109" s="45"/>
      <c r="G109" s="37"/>
    </row>
    <row r="110" spans="1:7" ht="15" hidden="1" customHeight="1">
      <c r="A110" s="50"/>
      <c r="B110" s="51"/>
      <c r="C110" s="25" t="s">
        <v>17</v>
      </c>
      <c r="D110" s="37"/>
      <c r="E110" s="37"/>
      <c r="F110" s="45"/>
      <c r="G110" s="37"/>
    </row>
    <row r="111" spans="1:7" ht="21.75" customHeight="1">
      <c r="A111" s="50"/>
      <c r="B111" s="51"/>
      <c r="C111" s="25" t="s">
        <v>18</v>
      </c>
      <c r="D111" s="37"/>
      <c r="E111" s="37">
        <v>805</v>
      </c>
      <c r="F111" s="45"/>
      <c r="G111" s="37"/>
    </row>
    <row r="112" spans="1:7" ht="15" hidden="1" customHeight="1">
      <c r="A112" s="50"/>
      <c r="B112" s="51"/>
      <c r="C112" s="25" t="s">
        <v>19</v>
      </c>
      <c r="D112" s="37"/>
      <c r="E112" s="37"/>
      <c r="F112" s="45"/>
      <c r="G112" s="37"/>
    </row>
    <row r="113" spans="1:7" ht="18.75" customHeight="1" thickBot="1">
      <c r="A113" s="50"/>
      <c r="B113" s="51"/>
      <c r="C113" s="23" t="s">
        <v>20</v>
      </c>
      <c r="D113" s="24"/>
      <c r="E113" s="24"/>
      <c r="F113" s="44"/>
      <c r="G113" s="24">
        <f>35000+20540</f>
        <v>55540</v>
      </c>
    </row>
    <row r="114" spans="1:7" ht="24.75" hidden="1" customHeight="1" thickBot="1">
      <c r="A114" s="54"/>
      <c r="B114" s="55"/>
      <c r="C114" s="30" t="s">
        <v>21</v>
      </c>
      <c r="D114" s="31"/>
      <c r="E114" s="31"/>
      <c r="F114" s="47"/>
      <c r="G114" s="31"/>
    </row>
    <row r="115" spans="1:7">
      <c r="A115" s="40" t="s">
        <v>40</v>
      </c>
      <c r="B115" s="56" t="s">
        <v>41</v>
      </c>
      <c r="C115" s="17" t="s">
        <v>11</v>
      </c>
      <c r="D115" s="18">
        <f>SUM(D117,D124,D125)</f>
        <v>5881338</v>
      </c>
      <c r="E115" s="18">
        <f t="shared" ref="E115:G115" si="25">SUM(E117,E124,E125)</f>
        <v>5791598</v>
      </c>
      <c r="F115" s="41">
        <f t="shared" si="25"/>
        <v>5337200</v>
      </c>
      <c r="G115" s="18">
        <f t="shared" si="25"/>
        <v>6478700</v>
      </c>
    </row>
    <row r="116" spans="1:7" ht="24" hidden="1" customHeight="1">
      <c r="A116" s="42"/>
      <c r="B116" s="57"/>
      <c r="C116" s="21" t="s">
        <v>12</v>
      </c>
      <c r="D116" s="34">
        <f>SUM(D127,D138,D149,D160)</f>
        <v>0</v>
      </c>
      <c r="E116" s="34">
        <f t="shared" ref="E116:G116" si="26">SUM(E127,E138,E149,E160)</f>
        <v>0</v>
      </c>
      <c r="F116" s="43">
        <f t="shared" si="26"/>
        <v>0</v>
      </c>
      <c r="G116" s="34">
        <f t="shared" si="26"/>
        <v>0</v>
      </c>
    </row>
    <row r="117" spans="1:7">
      <c r="A117" s="42"/>
      <c r="B117" s="57"/>
      <c r="C117" s="23" t="s">
        <v>13</v>
      </c>
      <c r="D117" s="24">
        <f>SUM(D118:D123)</f>
        <v>5822658</v>
      </c>
      <c r="E117" s="24">
        <f t="shared" ref="E117:G117" si="27">SUM(E118:E123)</f>
        <v>5791598</v>
      </c>
      <c r="F117" s="44">
        <f t="shared" si="27"/>
        <v>5337200</v>
      </c>
      <c r="G117" s="24">
        <f t="shared" si="27"/>
        <v>6478700</v>
      </c>
    </row>
    <row r="118" spans="1:7" ht="24" hidden="1" customHeight="1">
      <c r="A118" s="42"/>
      <c r="B118" s="57"/>
      <c r="C118" s="25" t="s">
        <v>14</v>
      </c>
      <c r="D118" s="37">
        <f t="shared" ref="D118:G125" si="28">SUM(D129,D140,D151,D162)</f>
        <v>0</v>
      </c>
      <c r="E118" s="37">
        <f t="shared" si="28"/>
        <v>0</v>
      </c>
      <c r="F118" s="45">
        <f t="shared" si="28"/>
        <v>0</v>
      </c>
      <c r="G118" s="37">
        <f t="shared" si="28"/>
        <v>0</v>
      </c>
    </row>
    <row r="119" spans="1:7" ht="24">
      <c r="A119" s="42"/>
      <c r="B119" s="57"/>
      <c r="C119" s="25" t="s">
        <v>15</v>
      </c>
      <c r="D119" s="37">
        <f t="shared" si="28"/>
        <v>16231</v>
      </c>
      <c r="E119" s="37">
        <f t="shared" si="28"/>
        <v>13470</v>
      </c>
      <c r="F119" s="45">
        <f t="shared" si="28"/>
        <v>15000</v>
      </c>
      <c r="G119" s="37">
        <f t="shared" si="28"/>
        <v>14300</v>
      </c>
    </row>
    <row r="120" spans="1:7" ht="15" hidden="1" customHeight="1">
      <c r="A120" s="42"/>
      <c r="B120" s="57"/>
      <c r="C120" s="25" t="s">
        <v>16</v>
      </c>
      <c r="D120" s="37">
        <f t="shared" si="28"/>
        <v>0</v>
      </c>
      <c r="E120" s="37">
        <f t="shared" si="28"/>
        <v>0</v>
      </c>
      <c r="F120" s="45">
        <f t="shared" si="28"/>
        <v>0</v>
      </c>
      <c r="G120" s="37">
        <f t="shared" si="28"/>
        <v>0</v>
      </c>
    </row>
    <row r="121" spans="1:7" ht="15" hidden="1" customHeight="1">
      <c r="A121" s="42"/>
      <c r="B121" s="57"/>
      <c r="C121" s="25" t="s">
        <v>17</v>
      </c>
      <c r="D121" s="37">
        <f t="shared" si="28"/>
        <v>0</v>
      </c>
      <c r="E121" s="37">
        <f t="shared" si="28"/>
        <v>0</v>
      </c>
      <c r="F121" s="45">
        <f t="shared" si="28"/>
        <v>0</v>
      </c>
      <c r="G121" s="37">
        <f t="shared" si="28"/>
        <v>0</v>
      </c>
    </row>
    <row r="122" spans="1:7" ht="24" hidden="1" customHeight="1">
      <c r="A122" s="42"/>
      <c r="B122" s="57"/>
      <c r="C122" s="25" t="s">
        <v>18</v>
      </c>
      <c r="D122" s="37">
        <f t="shared" si="28"/>
        <v>0</v>
      </c>
      <c r="E122" s="37">
        <f t="shared" si="28"/>
        <v>0</v>
      </c>
      <c r="F122" s="45">
        <f t="shared" si="28"/>
        <v>0</v>
      </c>
      <c r="G122" s="37">
        <f t="shared" si="28"/>
        <v>0</v>
      </c>
    </row>
    <row r="123" spans="1:7">
      <c r="A123" s="42"/>
      <c r="B123" s="57"/>
      <c r="C123" s="25" t="s">
        <v>19</v>
      </c>
      <c r="D123" s="37">
        <f t="shared" si="28"/>
        <v>5806427</v>
      </c>
      <c r="E123" s="37">
        <f t="shared" si="28"/>
        <v>5778128</v>
      </c>
      <c r="F123" s="45">
        <f t="shared" si="28"/>
        <v>5322200</v>
      </c>
      <c r="G123" s="37">
        <f t="shared" si="28"/>
        <v>6464400</v>
      </c>
    </row>
    <row r="124" spans="1:7" ht="24" hidden="1" customHeight="1">
      <c r="A124" s="42"/>
      <c r="B124" s="57"/>
      <c r="C124" s="23" t="s">
        <v>20</v>
      </c>
      <c r="D124" s="24">
        <f t="shared" si="28"/>
        <v>0</v>
      </c>
      <c r="E124" s="24">
        <f t="shared" si="28"/>
        <v>0</v>
      </c>
      <c r="F124" s="44">
        <f t="shared" si="28"/>
        <v>0</v>
      </c>
      <c r="G124" s="24">
        <f t="shared" si="28"/>
        <v>0</v>
      </c>
    </row>
    <row r="125" spans="1:7" ht="24.75" thickBot="1">
      <c r="A125" s="46"/>
      <c r="B125" s="58"/>
      <c r="C125" s="30" t="s">
        <v>21</v>
      </c>
      <c r="D125" s="31">
        <f t="shared" si="28"/>
        <v>58680</v>
      </c>
      <c r="E125" s="31">
        <f t="shared" si="28"/>
        <v>0</v>
      </c>
      <c r="F125" s="47">
        <f t="shared" si="28"/>
        <v>0</v>
      </c>
      <c r="G125" s="31">
        <f t="shared" si="28"/>
        <v>0</v>
      </c>
    </row>
    <row r="126" spans="1:7" ht="15" customHeight="1">
      <c r="A126" s="48" t="s">
        <v>42</v>
      </c>
      <c r="B126" s="49" t="s">
        <v>43</v>
      </c>
      <c r="C126" s="17" t="s">
        <v>11</v>
      </c>
      <c r="D126" s="18">
        <f>SUM(D128,D135,D136)</f>
        <v>3779733</v>
      </c>
      <c r="E126" s="18">
        <f t="shared" ref="E126:G126" si="29">SUM(E128,E135,E136)</f>
        <v>5039950</v>
      </c>
      <c r="F126" s="18">
        <f t="shared" si="29"/>
        <v>4283300</v>
      </c>
      <c r="G126" s="18">
        <f t="shared" si="29"/>
        <v>5381800</v>
      </c>
    </row>
    <row r="127" spans="1:7" ht="24" hidden="1" customHeight="1">
      <c r="A127" s="50"/>
      <c r="B127" s="51"/>
      <c r="C127" s="21" t="s">
        <v>12</v>
      </c>
      <c r="D127" s="34"/>
      <c r="E127" s="34"/>
      <c r="F127" s="34"/>
      <c r="G127" s="34"/>
    </row>
    <row r="128" spans="1:7">
      <c r="A128" s="50"/>
      <c r="B128" s="51"/>
      <c r="C128" s="23" t="s">
        <v>13</v>
      </c>
      <c r="D128" s="24">
        <f>SUM(D129:D134)</f>
        <v>3779733</v>
      </c>
      <c r="E128" s="24">
        <f t="shared" ref="E128:G128" si="30">SUM(E129:E134)</f>
        <v>5039950</v>
      </c>
      <c r="F128" s="24">
        <f t="shared" si="30"/>
        <v>4283300</v>
      </c>
      <c r="G128" s="24">
        <f t="shared" si="30"/>
        <v>5381800</v>
      </c>
    </row>
    <row r="129" spans="1:7" ht="24" hidden="1" customHeight="1">
      <c r="A129" s="50"/>
      <c r="B129" s="51"/>
      <c r="C129" s="25" t="s">
        <v>14</v>
      </c>
      <c r="D129" s="37"/>
      <c r="E129" s="37"/>
      <c r="F129" s="37"/>
      <c r="G129" s="37"/>
    </row>
    <row r="130" spans="1:7" ht="24">
      <c r="A130" s="50"/>
      <c r="B130" s="51"/>
      <c r="C130" s="25" t="s">
        <v>15</v>
      </c>
      <c r="D130" s="37">
        <v>14170</v>
      </c>
      <c r="E130" s="37">
        <v>13470</v>
      </c>
      <c r="F130" s="37">
        <v>15000</v>
      </c>
      <c r="G130" s="37">
        <f>13200+20+1080</f>
        <v>14300</v>
      </c>
    </row>
    <row r="131" spans="1:7" ht="15" hidden="1" customHeight="1">
      <c r="A131" s="50"/>
      <c r="B131" s="51"/>
      <c r="C131" s="25" t="s">
        <v>16</v>
      </c>
      <c r="D131" s="37"/>
      <c r="E131" s="37"/>
      <c r="F131" s="37"/>
      <c r="G131" s="37"/>
    </row>
    <row r="132" spans="1:7" ht="15" hidden="1" customHeight="1">
      <c r="A132" s="50"/>
      <c r="B132" s="51"/>
      <c r="C132" s="25" t="s">
        <v>17</v>
      </c>
      <c r="D132" s="37"/>
      <c r="E132" s="37"/>
      <c r="F132" s="37"/>
      <c r="G132" s="37"/>
    </row>
    <row r="133" spans="1:7" ht="24" hidden="1" customHeight="1">
      <c r="A133" s="50"/>
      <c r="B133" s="51"/>
      <c r="C133" s="25" t="s">
        <v>18</v>
      </c>
      <c r="D133" s="37"/>
      <c r="E133" s="37"/>
      <c r="F133" s="37"/>
      <c r="G133" s="37"/>
    </row>
    <row r="134" spans="1:7" ht="21" customHeight="1">
      <c r="A134" s="50"/>
      <c r="B134" s="51"/>
      <c r="C134" s="25" t="s">
        <v>19</v>
      </c>
      <c r="D134" s="37">
        <v>3765563</v>
      </c>
      <c r="E134" s="37">
        <v>5026480</v>
      </c>
      <c r="F134" s="37">
        <v>4268300</v>
      </c>
      <c r="G134" s="37">
        <f>5367500</f>
        <v>5367500</v>
      </c>
    </row>
    <row r="135" spans="1:7" ht="24" hidden="1" customHeight="1">
      <c r="A135" s="50"/>
      <c r="B135" s="51"/>
      <c r="C135" s="23" t="s">
        <v>20</v>
      </c>
      <c r="D135" s="24"/>
      <c r="E135" s="24"/>
      <c r="F135" s="24"/>
      <c r="G135" s="24"/>
    </row>
    <row r="136" spans="1:7" ht="24" hidden="1" customHeight="1">
      <c r="A136" s="50"/>
      <c r="B136" s="51"/>
      <c r="C136" s="23" t="s">
        <v>21</v>
      </c>
      <c r="D136" s="24"/>
      <c r="E136" s="24"/>
      <c r="F136" s="24"/>
      <c r="G136" s="24"/>
    </row>
    <row r="137" spans="1:7" ht="17.25" customHeight="1">
      <c r="A137" s="59" t="s">
        <v>44</v>
      </c>
      <c r="B137" s="60" t="s">
        <v>45</v>
      </c>
      <c r="C137" s="25" t="s">
        <v>11</v>
      </c>
      <c r="D137" s="52">
        <f>SUM(D139,D146,D147)</f>
        <v>1533794</v>
      </c>
      <c r="E137" s="52">
        <f t="shared" ref="E137:G137" si="31">SUM(E139,E146,E147)</f>
        <v>52213</v>
      </c>
      <c r="F137" s="52">
        <f t="shared" si="31"/>
        <v>300000</v>
      </c>
      <c r="G137" s="52">
        <f t="shared" si="31"/>
        <v>300000</v>
      </c>
    </row>
    <row r="138" spans="1:7" ht="24" hidden="1" customHeight="1">
      <c r="A138" s="61"/>
      <c r="B138" s="62"/>
      <c r="C138" s="21" t="s">
        <v>12</v>
      </c>
      <c r="D138" s="34"/>
      <c r="E138" s="34"/>
      <c r="F138" s="34"/>
      <c r="G138" s="34"/>
    </row>
    <row r="139" spans="1:7" ht="21" customHeight="1">
      <c r="A139" s="61"/>
      <c r="B139" s="62"/>
      <c r="C139" s="23" t="s">
        <v>13</v>
      </c>
      <c r="D139" s="24">
        <f>SUM(D140:D145)</f>
        <v>1475114</v>
      </c>
      <c r="E139" s="24">
        <f t="shared" ref="E139:G139" si="32">SUM(E140:E145)</f>
        <v>52213</v>
      </c>
      <c r="F139" s="24">
        <f t="shared" si="32"/>
        <v>300000</v>
      </c>
      <c r="G139" s="24">
        <f t="shared" si="32"/>
        <v>300000</v>
      </c>
    </row>
    <row r="140" spans="1:7" ht="24" hidden="1" customHeight="1">
      <c r="A140" s="61"/>
      <c r="B140" s="62"/>
      <c r="C140" s="25" t="s">
        <v>14</v>
      </c>
      <c r="D140" s="37"/>
      <c r="E140" s="37"/>
      <c r="F140" s="37"/>
      <c r="G140" s="37"/>
    </row>
    <row r="141" spans="1:7" ht="24" hidden="1" customHeight="1">
      <c r="A141" s="61"/>
      <c r="B141" s="62"/>
      <c r="C141" s="25" t="s">
        <v>15</v>
      </c>
      <c r="D141" s="37"/>
      <c r="E141" s="37"/>
      <c r="F141" s="37"/>
      <c r="G141" s="37"/>
    </row>
    <row r="142" spans="1:7" ht="15" hidden="1" customHeight="1">
      <c r="A142" s="61"/>
      <c r="B142" s="62"/>
      <c r="C142" s="25" t="s">
        <v>16</v>
      </c>
      <c r="D142" s="37"/>
      <c r="E142" s="37"/>
      <c r="F142" s="37"/>
      <c r="G142" s="37"/>
    </row>
    <row r="143" spans="1:7" hidden="1">
      <c r="A143" s="61"/>
      <c r="B143" s="62"/>
      <c r="C143" s="25" t="s">
        <v>17</v>
      </c>
      <c r="D143" s="37"/>
      <c r="E143" s="37"/>
      <c r="F143" s="37"/>
      <c r="G143" s="37"/>
    </row>
    <row r="144" spans="1:7" ht="24" hidden="1" customHeight="1">
      <c r="A144" s="61"/>
      <c r="B144" s="62"/>
      <c r="C144" s="25" t="s">
        <v>18</v>
      </c>
      <c r="D144" s="37"/>
      <c r="E144" s="37"/>
      <c r="F144" s="37"/>
      <c r="G144" s="37"/>
    </row>
    <row r="145" spans="1:7" ht="18" customHeight="1">
      <c r="A145" s="61"/>
      <c r="B145" s="62"/>
      <c r="C145" s="25" t="s">
        <v>19</v>
      </c>
      <c r="D145" s="37">
        <v>1475114</v>
      </c>
      <c r="E145" s="37">
        <v>52213</v>
      </c>
      <c r="F145" s="37">
        <v>300000</v>
      </c>
      <c r="G145" s="37">
        <v>300000</v>
      </c>
    </row>
    <row r="146" spans="1:7" ht="24" hidden="1" customHeight="1">
      <c r="A146" s="61"/>
      <c r="B146" s="62"/>
      <c r="C146" s="23" t="s">
        <v>20</v>
      </c>
      <c r="D146" s="24"/>
      <c r="E146" s="24"/>
      <c r="F146" s="24"/>
      <c r="G146" s="24"/>
    </row>
    <row r="147" spans="1:7" ht="24">
      <c r="A147" s="63"/>
      <c r="B147" s="64"/>
      <c r="C147" s="23" t="s">
        <v>21</v>
      </c>
      <c r="D147" s="24">
        <v>58680</v>
      </c>
      <c r="E147" s="24"/>
      <c r="F147" s="24"/>
      <c r="G147" s="24"/>
    </row>
    <row r="148" spans="1:7" ht="21.75" customHeight="1">
      <c r="A148" s="59" t="s">
        <v>46</v>
      </c>
      <c r="B148" s="60" t="s">
        <v>47</v>
      </c>
      <c r="C148" s="65" t="s">
        <v>11</v>
      </c>
      <c r="D148" s="66">
        <f>SUM(D150,D157,D158)</f>
        <v>236216</v>
      </c>
      <c r="E148" s="66">
        <f t="shared" ref="E148:G148" si="33">SUM(E150,E157,E158)</f>
        <v>179994</v>
      </c>
      <c r="F148" s="66">
        <f t="shared" si="33"/>
        <v>253900</v>
      </c>
      <c r="G148" s="66">
        <f t="shared" si="33"/>
        <v>253900</v>
      </c>
    </row>
    <row r="149" spans="1:7" ht="24.75" hidden="1" customHeight="1">
      <c r="A149" s="61"/>
      <c r="B149" s="62"/>
      <c r="C149" s="67" t="s">
        <v>12</v>
      </c>
      <c r="D149" s="68"/>
      <c r="E149" s="68"/>
      <c r="F149" s="68"/>
      <c r="G149" s="68"/>
    </row>
    <row r="150" spans="1:7" ht="27.75" customHeight="1">
      <c r="A150" s="61"/>
      <c r="B150" s="62"/>
      <c r="C150" s="69" t="s">
        <v>13</v>
      </c>
      <c r="D150" s="70">
        <f>SUM(D151:D156)</f>
        <v>236216</v>
      </c>
      <c r="E150" s="70">
        <f t="shared" ref="E150:G150" si="34">SUM(E151:E156)</f>
        <v>179994</v>
      </c>
      <c r="F150" s="70">
        <f t="shared" si="34"/>
        <v>253900</v>
      </c>
      <c r="G150" s="70">
        <f t="shared" si="34"/>
        <v>253900</v>
      </c>
    </row>
    <row r="151" spans="1:7" ht="24.75" hidden="1" customHeight="1">
      <c r="A151" s="61"/>
      <c r="B151" s="62"/>
      <c r="C151" s="65" t="s">
        <v>14</v>
      </c>
      <c r="D151" s="71"/>
      <c r="E151" s="71"/>
      <c r="F151" s="71"/>
      <c r="G151" s="71"/>
    </row>
    <row r="152" spans="1:7" ht="24.75" hidden="1" customHeight="1">
      <c r="A152" s="61"/>
      <c r="B152" s="62"/>
      <c r="C152" s="65" t="s">
        <v>15</v>
      </c>
      <c r="D152" s="71"/>
      <c r="E152" s="71"/>
      <c r="F152" s="71"/>
      <c r="G152" s="71"/>
    </row>
    <row r="153" spans="1:7" ht="15" hidden="1" customHeight="1">
      <c r="A153" s="61"/>
      <c r="B153" s="62"/>
      <c r="C153" s="65" t="s">
        <v>16</v>
      </c>
      <c r="D153" s="71"/>
      <c r="E153" s="71"/>
      <c r="F153" s="71"/>
      <c r="G153" s="71"/>
    </row>
    <row r="154" spans="1:7" ht="15" hidden="1" customHeight="1">
      <c r="A154" s="61"/>
      <c r="B154" s="62"/>
      <c r="C154" s="65" t="s">
        <v>17</v>
      </c>
      <c r="D154" s="71"/>
      <c r="E154" s="71"/>
      <c r="F154" s="71"/>
      <c r="G154" s="71"/>
    </row>
    <row r="155" spans="1:7" ht="24.75" hidden="1" customHeight="1">
      <c r="A155" s="61"/>
      <c r="B155" s="62"/>
      <c r="C155" s="65" t="s">
        <v>18</v>
      </c>
      <c r="D155" s="71"/>
      <c r="E155" s="71"/>
      <c r="F155" s="71"/>
      <c r="G155" s="71"/>
    </row>
    <row r="156" spans="1:7" ht="30" customHeight="1">
      <c r="A156" s="61"/>
      <c r="B156" s="62"/>
      <c r="C156" s="65" t="s">
        <v>19</v>
      </c>
      <c r="D156" s="71">
        <v>236216</v>
      </c>
      <c r="E156" s="71">
        <v>179994</v>
      </c>
      <c r="F156" s="71">
        <v>253900</v>
      </c>
      <c r="G156" s="71">
        <f>253900</f>
        <v>253900</v>
      </c>
    </row>
    <row r="157" spans="1:7" ht="24.75" hidden="1" customHeight="1">
      <c r="A157" s="61"/>
      <c r="B157" s="62"/>
      <c r="C157" s="69" t="s">
        <v>20</v>
      </c>
      <c r="D157" s="70"/>
      <c r="E157" s="70"/>
      <c r="F157" s="70"/>
      <c r="G157" s="70"/>
    </row>
    <row r="158" spans="1:7" ht="24.75" hidden="1" customHeight="1">
      <c r="A158" s="63"/>
      <c r="B158" s="64"/>
      <c r="C158" s="69" t="s">
        <v>21</v>
      </c>
      <c r="D158" s="70"/>
      <c r="E158" s="70"/>
      <c r="F158" s="70"/>
      <c r="G158" s="70"/>
    </row>
    <row r="159" spans="1:7" ht="24" customHeight="1">
      <c r="A159" s="50" t="s">
        <v>48</v>
      </c>
      <c r="B159" s="51" t="s">
        <v>49</v>
      </c>
      <c r="C159" s="25" t="s">
        <v>11</v>
      </c>
      <c r="D159" s="52">
        <f>SUM(D161,D168,D169)</f>
        <v>331595</v>
      </c>
      <c r="E159" s="52">
        <f t="shared" ref="E159:G159" si="35">SUM(E161,E168,E169)</f>
        <v>519441</v>
      </c>
      <c r="F159" s="52">
        <f t="shared" si="35"/>
        <v>500000</v>
      </c>
      <c r="G159" s="52">
        <f t="shared" si="35"/>
        <v>543000</v>
      </c>
    </row>
    <row r="160" spans="1:7" ht="24" hidden="1" customHeight="1">
      <c r="A160" s="50"/>
      <c r="B160" s="51"/>
      <c r="C160" s="21" t="s">
        <v>12</v>
      </c>
      <c r="D160" s="34"/>
      <c r="E160" s="34"/>
      <c r="F160" s="34"/>
      <c r="G160" s="34"/>
    </row>
    <row r="161" spans="1:7" ht="25.5" customHeight="1">
      <c r="A161" s="50"/>
      <c r="B161" s="51"/>
      <c r="C161" s="23" t="s">
        <v>13</v>
      </c>
      <c r="D161" s="24">
        <f>SUM(D162:D167)</f>
        <v>331595</v>
      </c>
      <c r="E161" s="24">
        <f t="shared" ref="E161:G161" si="36">SUM(E162:E167)</f>
        <v>519441</v>
      </c>
      <c r="F161" s="24">
        <f t="shared" si="36"/>
        <v>500000</v>
      </c>
      <c r="G161" s="24">
        <f t="shared" si="36"/>
        <v>543000</v>
      </c>
    </row>
    <row r="162" spans="1:7" ht="24" hidden="1" customHeight="1">
      <c r="A162" s="50"/>
      <c r="B162" s="51"/>
      <c r="C162" s="25" t="s">
        <v>14</v>
      </c>
      <c r="D162" s="37"/>
      <c r="E162" s="37"/>
      <c r="F162" s="37"/>
      <c r="G162" s="37"/>
    </row>
    <row r="163" spans="1:7" ht="24">
      <c r="A163" s="50"/>
      <c r="B163" s="51"/>
      <c r="C163" s="25" t="s">
        <v>15</v>
      </c>
      <c r="D163" s="37">
        <v>2061</v>
      </c>
      <c r="E163" s="37"/>
      <c r="F163" s="37"/>
      <c r="G163" s="37"/>
    </row>
    <row r="164" spans="1:7" ht="15" hidden="1" customHeight="1">
      <c r="A164" s="50"/>
      <c r="B164" s="51"/>
      <c r="C164" s="25" t="s">
        <v>16</v>
      </c>
      <c r="D164" s="37"/>
      <c r="E164" s="37"/>
      <c r="F164" s="37"/>
      <c r="G164" s="37"/>
    </row>
    <row r="165" spans="1:7" ht="15" hidden="1" customHeight="1">
      <c r="A165" s="50"/>
      <c r="B165" s="51"/>
      <c r="C165" s="25" t="s">
        <v>17</v>
      </c>
      <c r="D165" s="37"/>
      <c r="E165" s="37"/>
      <c r="F165" s="37"/>
      <c r="G165" s="37"/>
    </row>
    <row r="166" spans="1:7" ht="24" hidden="1" customHeight="1">
      <c r="A166" s="50"/>
      <c r="B166" s="51"/>
      <c r="C166" s="25" t="s">
        <v>18</v>
      </c>
      <c r="D166" s="37"/>
      <c r="E166" s="37"/>
      <c r="F166" s="37"/>
      <c r="G166" s="37"/>
    </row>
    <row r="167" spans="1:7">
      <c r="A167" s="50"/>
      <c r="B167" s="51"/>
      <c r="C167" s="25" t="s">
        <v>19</v>
      </c>
      <c r="D167" s="37">
        <v>329534</v>
      </c>
      <c r="E167" s="37">
        <v>519441</v>
      </c>
      <c r="F167" s="37">
        <v>500000</v>
      </c>
      <c r="G167" s="37">
        <f>500000+100000-57000</f>
        <v>543000</v>
      </c>
    </row>
    <row r="168" spans="1:7" ht="24">
      <c r="A168" s="50"/>
      <c r="B168" s="51"/>
      <c r="C168" s="23" t="s">
        <v>20</v>
      </c>
      <c r="D168" s="24"/>
      <c r="E168" s="24"/>
      <c r="F168" s="24"/>
      <c r="G168" s="24"/>
    </row>
    <row r="169" spans="1:7" ht="33.75" customHeight="1" thickBot="1">
      <c r="A169" s="54"/>
      <c r="B169" s="55"/>
      <c r="C169" s="30" t="s">
        <v>21</v>
      </c>
      <c r="D169" s="31"/>
      <c r="E169" s="31"/>
      <c r="F169" s="31"/>
      <c r="G169" s="31"/>
    </row>
    <row r="170" spans="1:7">
      <c r="A170" s="40" t="s">
        <v>50</v>
      </c>
      <c r="B170" s="16" t="s">
        <v>51</v>
      </c>
      <c r="C170" s="17" t="s">
        <v>11</v>
      </c>
      <c r="D170" s="18">
        <f>SUM(D172,D179,D180)</f>
        <v>1298591</v>
      </c>
      <c r="E170" s="18">
        <f t="shared" ref="E170:G170" si="37">SUM(E172,E179,E180)</f>
        <v>1360749</v>
      </c>
      <c r="F170" s="18">
        <f t="shared" si="37"/>
        <v>1667500</v>
      </c>
      <c r="G170" s="18">
        <f t="shared" si="37"/>
        <v>1624100</v>
      </c>
    </row>
    <row r="171" spans="1:7" ht="24" hidden="1" customHeight="1">
      <c r="A171" s="42"/>
      <c r="B171" s="20"/>
      <c r="C171" s="21" t="s">
        <v>12</v>
      </c>
      <c r="D171" s="34">
        <f>SUM(D182,D193,D204,D215,D226,D237)</f>
        <v>0</v>
      </c>
      <c r="E171" s="34">
        <f t="shared" ref="E171:G171" si="38">SUM(E182,E193,E204,E215,E226,E237)</f>
        <v>0</v>
      </c>
      <c r="F171" s="34">
        <f t="shared" si="38"/>
        <v>0</v>
      </c>
      <c r="G171" s="34">
        <f t="shared" si="38"/>
        <v>0</v>
      </c>
    </row>
    <row r="172" spans="1:7">
      <c r="A172" s="42"/>
      <c r="B172" s="20"/>
      <c r="C172" s="23" t="s">
        <v>13</v>
      </c>
      <c r="D172" s="24">
        <f>SUM(D173:D178)</f>
        <v>1298591</v>
      </c>
      <c r="E172" s="24">
        <f t="shared" ref="E172:G172" si="39">SUM(E173:E178)</f>
        <v>1360749</v>
      </c>
      <c r="F172" s="24">
        <f t="shared" si="39"/>
        <v>1667500</v>
      </c>
      <c r="G172" s="24">
        <f t="shared" si="39"/>
        <v>1624100</v>
      </c>
    </row>
    <row r="173" spans="1:7" ht="24" hidden="1" customHeight="1">
      <c r="A173" s="42"/>
      <c r="B173" s="20"/>
      <c r="C173" s="25" t="s">
        <v>14</v>
      </c>
      <c r="D173" s="37">
        <f t="shared" ref="D173:G180" si="40">SUM(D184,D195,D206,D217,D228,D239)</f>
        <v>0</v>
      </c>
      <c r="E173" s="37">
        <f t="shared" si="40"/>
        <v>0</v>
      </c>
      <c r="F173" s="37">
        <f t="shared" si="40"/>
        <v>0</v>
      </c>
      <c r="G173" s="37">
        <f t="shared" si="40"/>
        <v>0</v>
      </c>
    </row>
    <row r="174" spans="1:7" ht="24">
      <c r="A174" s="42"/>
      <c r="B174" s="20"/>
      <c r="C174" s="25" t="s">
        <v>15</v>
      </c>
      <c r="D174" s="37">
        <f t="shared" si="40"/>
        <v>11894</v>
      </c>
      <c r="E174" s="37">
        <f t="shared" si="40"/>
        <v>0</v>
      </c>
      <c r="F174" s="37">
        <f t="shared" si="40"/>
        <v>5500</v>
      </c>
      <c r="G174" s="37">
        <f t="shared" si="40"/>
        <v>0</v>
      </c>
    </row>
    <row r="175" spans="1:7" ht="15" hidden="1" customHeight="1">
      <c r="A175" s="42"/>
      <c r="B175" s="20"/>
      <c r="C175" s="25" t="s">
        <v>16</v>
      </c>
      <c r="D175" s="37">
        <f t="shared" si="40"/>
        <v>0</v>
      </c>
      <c r="E175" s="37">
        <f t="shared" si="40"/>
        <v>0</v>
      </c>
      <c r="F175" s="37">
        <f t="shared" si="40"/>
        <v>0</v>
      </c>
      <c r="G175" s="37">
        <f t="shared" si="40"/>
        <v>0</v>
      </c>
    </row>
    <row r="176" spans="1:7" ht="15" hidden="1" customHeight="1">
      <c r="A176" s="42"/>
      <c r="B176" s="20"/>
      <c r="C176" s="25" t="s">
        <v>17</v>
      </c>
      <c r="D176" s="37">
        <f t="shared" si="40"/>
        <v>0</v>
      </c>
      <c r="E176" s="37">
        <f t="shared" si="40"/>
        <v>0</v>
      </c>
      <c r="F176" s="37">
        <f t="shared" si="40"/>
        <v>0</v>
      </c>
      <c r="G176" s="37">
        <f t="shared" si="40"/>
        <v>0</v>
      </c>
    </row>
    <row r="177" spans="1:7" ht="24" hidden="1" customHeight="1">
      <c r="A177" s="42"/>
      <c r="B177" s="20"/>
      <c r="C177" s="25" t="s">
        <v>18</v>
      </c>
      <c r="D177" s="37">
        <f t="shared" si="40"/>
        <v>0</v>
      </c>
      <c r="E177" s="37">
        <f t="shared" si="40"/>
        <v>0</v>
      </c>
      <c r="F177" s="37">
        <f t="shared" si="40"/>
        <v>0</v>
      </c>
      <c r="G177" s="37">
        <f t="shared" si="40"/>
        <v>0</v>
      </c>
    </row>
    <row r="178" spans="1:7" ht="15.75" thickBot="1">
      <c r="A178" s="42"/>
      <c r="B178" s="20"/>
      <c r="C178" s="25" t="s">
        <v>19</v>
      </c>
      <c r="D178" s="37">
        <f t="shared" si="40"/>
        <v>1286697</v>
      </c>
      <c r="E178" s="37">
        <f t="shared" si="40"/>
        <v>1360749</v>
      </c>
      <c r="F178" s="37">
        <f t="shared" si="40"/>
        <v>1662000</v>
      </c>
      <c r="G178" s="37">
        <f t="shared" si="40"/>
        <v>1624100</v>
      </c>
    </row>
    <row r="179" spans="1:7" ht="24.75" hidden="1" customHeight="1" thickBot="1">
      <c r="A179" s="42"/>
      <c r="B179" s="20"/>
      <c r="C179" s="23" t="s">
        <v>20</v>
      </c>
      <c r="D179" s="24">
        <f t="shared" si="40"/>
        <v>0</v>
      </c>
      <c r="E179" s="24">
        <f t="shared" si="40"/>
        <v>0</v>
      </c>
      <c r="F179" s="24">
        <f t="shared" si="40"/>
        <v>0</v>
      </c>
      <c r="G179" s="24">
        <f t="shared" si="40"/>
        <v>0</v>
      </c>
    </row>
    <row r="180" spans="1:7" ht="24.75" hidden="1" customHeight="1" thickBot="1">
      <c r="A180" s="46"/>
      <c r="B180" s="29"/>
      <c r="C180" s="30" t="s">
        <v>21</v>
      </c>
      <c r="D180" s="31">
        <f t="shared" si="40"/>
        <v>0</v>
      </c>
      <c r="E180" s="31">
        <f t="shared" si="40"/>
        <v>0</v>
      </c>
      <c r="F180" s="31">
        <f t="shared" si="40"/>
        <v>0</v>
      </c>
      <c r="G180" s="31">
        <f t="shared" si="40"/>
        <v>0</v>
      </c>
    </row>
    <row r="181" spans="1:7" ht="15" customHeight="1">
      <c r="A181" s="48" t="s">
        <v>52</v>
      </c>
      <c r="B181" s="49" t="s">
        <v>53</v>
      </c>
      <c r="C181" s="17" t="s">
        <v>11</v>
      </c>
      <c r="D181" s="18">
        <f>SUM(D183,D190,D191)</f>
        <v>117614</v>
      </c>
      <c r="E181" s="18">
        <f t="shared" ref="E181:G181" si="41">SUM(E183,E190,E191)</f>
        <v>129778</v>
      </c>
      <c r="F181" s="18">
        <f t="shared" si="41"/>
        <v>150000</v>
      </c>
      <c r="G181" s="18">
        <f t="shared" si="41"/>
        <v>141000</v>
      </c>
    </row>
    <row r="182" spans="1:7" ht="24" hidden="1" customHeight="1">
      <c r="A182" s="50"/>
      <c r="B182" s="51"/>
      <c r="C182" s="21" t="s">
        <v>12</v>
      </c>
      <c r="D182" s="34"/>
      <c r="E182" s="34"/>
      <c r="F182" s="34"/>
      <c r="G182" s="34"/>
    </row>
    <row r="183" spans="1:7">
      <c r="A183" s="50"/>
      <c r="B183" s="51"/>
      <c r="C183" s="23" t="s">
        <v>13</v>
      </c>
      <c r="D183" s="24">
        <f>SUM(D184:D189)</f>
        <v>117614</v>
      </c>
      <c r="E183" s="24">
        <f t="shared" ref="E183:G183" si="42">SUM(E184:E189)</f>
        <v>129778</v>
      </c>
      <c r="F183" s="24">
        <f t="shared" si="42"/>
        <v>150000</v>
      </c>
      <c r="G183" s="24">
        <f t="shared" si="42"/>
        <v>141000</v>
      </c>
    </row>
    <row r="184" spans="1:7" ht="24" hidden="1" customHeight="1">
      <c r="A184" s="50"/>
      <c r="B184" s="51"/>
      <c r="C184" s="25" t="s">
        <v>14</v>
      </c>
      <c r="D184" s="37"/>
      <c r="E184" s="37"/>
      <c r="F184" s="37"/>
      <c r="G184" s="37"/>
    </row>
    <row r="185" spans="1:7" ht="24">
      <c r="A185" s="50"/>
      <c r="B185" s="51"/>
      <c r="C185" s="25" t="s">
        <v>15</v>
      </c>
      <c r="D185" s="37">
        <v>10569</v>
      </c>
      <c r="E185" s="37"/>
      <c r="F185" s="37">
        <v>1000</v>
      </c>
      <c r="G185" s="37"/>
    </row>
    <row r="186" spans="1:7" ht="15" hidden="1" customHeight="1">
      <c r="A186" s="50"/>
      <c r="B186" s="51"/>
      <c r="C186" s="25" t="s">
        <v>16</v>
      </c>
      <c r="D186" s="37"/>
      <c r="E186" s="37"/>
      <c r="F186" s="37"/>
      <c r="G186" s="37"/>
    </row>
    <row r="187" spans="1:7" ht="15" hidden="1" customHeight="1">
      <c r="A187" s="50"/>
      <c r="B187" s="51"/>
      <c r="C187" s="25" t="s">
        <v>17</v>
      </c>
      <c r="D187" s="37"/>
      <c r="E187" s="37"/>
      <c r="F187" s="37"/>
      <c r="G187" s="37"/>
    </row>
    <row r="188" spans="1:7" ht="24" hidden="1" customHeight="1">
      <c r="A188" s="50"/>
      <c r="B188" s="51"/>
      <c r="C188" s="25" t="s">
        <v>18</v>
      </c>
      <c r="D188" s="37"/>
      <c r="E188" s="37"/>
      <c r="F188" s="37"/>
      <c r="G188" s="37"/>
    </row>
    <row r="189" spans="1:7">
      <c r="A189" s="50"/>
      <c r="B189" s="51"/>
      <c r="C189" s="25" t="s">
        <v>19</v>
      </c>
      <c r="D189" s="37">
        <v>107045</v>
      </c>
      <c r="E189" s="37">
        <v>129778</v>
      </c>
      <c r="F189" s="37">
        <v>149000</v>
      </c>
      <c r="G189" s="37">
        <f>150000-9000</f>
        <v>141000</v>
      </c>
    </row>
    <row r="190" spans="1:7" ht="24" hidden="1" customHeight="1">
      <c r="A190" s="50"/>
      <c r="B190" s="51"/>
      <c r="C190" s="23" t="s">
        <v>20</v>
      </c>
      <c r="D190" s="24"/>
      <c r="E190" s="24"/>
      <c r="F190" s="24"/>
      <c r="G190" s="24"/>
    </row>
    <row r="191" spans="1:7" ht="24" hidden="1" customHeight="1">
      <c r="A191" s="50"/>
      <c r="B191" s="51"/>
      <c r="C191" s="23" t="s">
        <v>21</v>
      </c>
      <c r="D191" s="24"/>
      <c r="E191" s="24"/>
      <c r="F191" s="24"/>
      <c r="G191" s="24"/>
    </row>
    <row r="192" spans="1:7" ht="15" customHeight="1">
      <c r="A192" s="50" t="s">
        <v>54</v>
      </c>
      <c r="B192" s="51" t="s">
        <v>55</v>
      </c>
      <c r="C192" s="25" t="s">
        <v>11</v>
      </c>
      <c r="D192" s="52">
        <f>SUM(D194,D201,D202)</f>
        <v>76582</v>
      </c>
      <c r="E192" s="52">
        <f t="shared" ref="E192:G192" si="43">SUM(E194,E201,E202)</f>
        <v>30430</v>
      </c>
      <c r="F192" s="52">
        <f t="shared" si="43"/>
        <v>0</v>
      </c>
      <c r="G192" s="52">
        <f t="shared" si="43"/>
        <v>0</v>
      </c>
    </row>
    <row r="193" spans="1:7" ht="24" hidden="1" customHeight="1">
      <c r="A193" s="50"/>
      <c r="B193" s="51"/>
      <c r="C193" s="21" t="s">
        <v>12</v>
      </c>
      <c r="D193" s="34"/>
      <c r="E193" s="34"/>
      <c r="F193" s="34"/>
      <c r="G193" s="34"/>
    </row>
    <row r="194" spans="1:7" ht="17.25" customHeight="1">
      <c r="A194" s="50"/>
      <c r="B194" s="51"/>
      <c r="C194" s="23" t="s">
        <v>13</v>
      </c>
      <c r="D194" s="24">
        <f>SUM(D195:D200)</f>
        <v>76582</v>
      </c>
      <c r="E194" s="24">
        <f t="shared" ref="E194:G194" si="44">SUM(E195:E200)</f>
        <v>30430</v>
      </c>
      <c r="F194" s="24">
        <f t="shared" si="44"/>
        <v>0</v>
      </c>
      <c r="G194" s="24">
        <f t="shared" si="44"/>
        <v>0</v>
      </c>
    </row>
    <row r="195" spans="1:7" ht="24" hidden="1" customHeight="1">
      <c r="A195" s="50"/>
      <c r="B195" s="51"/>
      <c r="C195" s="25" t="s">
        <v>14</v>
      </c>
      <c r="D195" s="37"/>
      <c r="E195" s="37"/>
      <c r="F195" s="37"/>
      <c r="G195" s="37"/>
    </row>
    <row r="196" spans="1:7" ht="24" hidden="1" customHeight="1">
      <c r="A196" s="50"/>
      <c r="B196" s="51"/>
      <c r="C196" s="25" t="s">
        <v>15</v>
      </c>
      <c r="D196" s="37"/>
      <c r="E196" s="37"/>
      <c r="F196" s="37"/>
      <c r="G196" s="37"/>
    </row>
    <row r="197" spans="1:7" ht="15" hidden="1" customHeight="1">
      <c r="A197" s="50"/>
      <c r="B197" s="51"/>
      <c r="C197" s="25" t="s">
        <v>16</v>
      </c>
      <c r="D197" s="37"/>
      <c r="E197" s="37"/>
      <c r="F197" s="37"/>
      <c r="G197" s="37"/>
    </row>
    <row r="198" spans="1:7" ht="15" hidden="1" customHeight="1">
      <c r="A198" s="50"/>
      <c r="B198" s="51"/>
      <c r="C198" s="25" t="s">
        <v>17</v>
      </c>
      <c r="D198" s="37"/>
      <c r="E198" s="37"/>
      <c r="F198" s="37"/>
      <c r="G198" s="37"/>
    </row>
    <row r="199" spans="1:7" ht="24" hidden="1" customHeight="1">
      <c r="A199" s="50"/>
      <c r="B199" s="51"/>
      <c r="C199" s="25" t="s">
        <v>18</v>
      </c>
      <c r="D199" s="37"/>
      <c r="E199" s="37"/>
      <c r="F199" s="37"/>
      <c r="G199" s="37"/>
    </row>
    <row r="200" spans="1:7" ht="22.5" customHeight="1">
      <c r="A200" s="50"/>
      <c r="B200" s="51"/>
      <c r="C200" s="25" t="s">
        <v>19</v>
      </c>
      <c r="D200" s="37">
        <v>76582</v>
      </c>
      <c r="E200" s="37">
        <v>30430</v>
      </c>
      <c r="F200" s="37"/>
      <c r="G200" s="37"/>
    </row>
    <row r="201" spans="1:7" ht="24" hidden="1" customHeight="1">
      <c r="A201" s="50"/>
      <c r="B201" s="51"/>
      <c r="C201" s="23" t="s">
        <v>20</v>
      </c>
      <c r="D201" s="24"/>
      <c r="E201" s="24"/>
      <c r="F201" s="24"/>
      <c r="G201" s="24"/>
    </row>
    <row r="202" spans="1:7" ht="24" hidden="1" customHeight="1">
      <c r="A202" s="50"/>
      <c r="B202" s="51"/>
      <c r="C202" s="23" t="s">
        <v>21</v>
      </c>
      <c r="D202" s="24"/>
      <c r="E202" s="24"/>
      <c r="F202" s="24"/>
      <c r="G202" s="24"/>
    </row>
    <row r="203" spans="1:7" ht="15" customHeight="1">
      <c r="A203" s="50" t="s">
        <v>56</v>
      </c>
      <c r="B203" s="51" t="s">
        <v>57</v>
      </c>
      <c r="C203" s="25" t="s">
        <v>11</v>
      </c>
      <c r="D203" s="52">
        <f>SUM(D205,D212,D213)</f>
        <v>923350</v>
      </c>
      <c r="E203" s="52">
        <f t="shared" ref="E203:G203" si="45">SUM(E205,E212,E213)</f>
        <v>919359</v>
      </c>
      <c r="F203" s="52">
        <f t="shared" si="45"/>
        <v>1000000</v>
      </c>
      <c r="G203" s="52">
        <f t="shared" si="45"/>
        <v>1000000</v>
      </c>
    </row>
    <row r="204" spans="1:7" ht="24" hidden="1" customHeight="1">
      <c r="A204" s="50"/>
      <c r="B204" s="51"/>
      <c r="C204" s="21" t="s">
        <v>12</v>
      </c>
      <c r="D204" s="34"/>
      <c r="E204" s="34"/>
      <c r="F204" s="34"/>
      <c r="G204" s="34"/>
    </row>
    <row r="205" spans="1:7">
      <c r="A205" s="50"/>
      <c r="B205" s="51"/>
      <c r="C205" s="23" t="s">
        <v>13</v>
      </c>
      <c r="D205" s="24">
        <f>SUM(D206:D211)</f>
        <v>923350</v>
      </c>
      <c r="E205" s="24">
        <f t="shared" ref="E205:G205" si="46">SUM(E206:E211)</f>
        <v>919359</v>
      </c>
      <c r="F205" s="24">
        <f t="shared" si="46"/>
        <v>1000000</v>
      </c>
      <c r="G205" s="24">
        <f t="shared" si="46"/>
        <v>1000000</v>
      </c>
    </row>
    <row r="206" spans="1:7" ht="24" hidden="1" customHeight="1">
      <c r="A206" s="50"/>
      <c r="B206" s="51"/>
      <c r="C206" s="25" t="s">
        <v>14</v>
      </c>
      <c r="D206" s="37"/>
      <c r="E206" s="37"/>
      <c r="F206" s="37"/>
      <c r="G206" s="37"/>
    </row>
    <row r="207" spans="1:7" ht="18.75" customHeight="1">
      <c r="A207" s="50"/>
      <c r="B207" s="51"/>
      <c r="C207" s="25" t="s">
        <v>15</v>
      </c>
      <c r="D207" s="37">
        <v>425</v>
      </c>
      <c r="E207" s="37"/>
      <c r="F207" s="37">
        <v>1000</v>
      </c>
      <c r="G207" s="37"/>
    </row>
    <row r="208" spans="1:7" ht="15" hidden="1" customHeight="1">
      <c r="A208" s="50"/>
      <c r="B208" s="51"/>
      <c r="C208" s="25" t="s">
        <v>16</v>
      </c>
      <c r="D208" s="37"/>
      <c r="E208" s="37"/>
      <c r="F208" s="37"/>
      <c r="G208" s="37"/>
    </row>
    <row r="209" spans="1:7" ht="15" hidden="1" customHeight="1">
      <c r="A209" s="50"/>
      <c r="B209" s="51"/>
      <c r="C209" s="25" t="s">
        <v>17</v>
      </c>
      <c r="D209" s="37"/>
      <c r="E209" s="37"/>
      <c r="F209" s="37"/>
      <c r="G209" s="37"/>
    </row>
    <row r="210" spans="1:7" ht="24" hidden="1" customHeight="1">
      <c r="A210" s="50"/>
      <c r="B210" s="51"/>
      <c r="C210" s="25" t="s">
        <v>18</v>
      </c>
      <c r="D210" s="37"/>
      <c r="E210" s="37"/>
      <c r="F210" s="37"/>
      <c r="G210" s="37"/>
    </row>
    <row r="211" spans="1:7">
      <c r="A211" s="50"/>
      <c r="B211" s="51"/>
      <c r="C211" s="25" t="s">
        <v>19</v>
      </c>
      <c r="D211" s="37">
        <v>922925</v>
      </c>
      <c r="E211" s="37">
        <v>919359</v>
      </c>
      <c r="F211" s="37">
        <v>999000</v>
      </c>
      <c r="G211" s="37">
        <v>1000000</v>
      </c>
    </row>
    <row r="212" spans="1:7" ht="24" hidden="1" customHeight="1">
      <c r="A212" s="50"/>
      <c r="B212" s="51"/>
      <c r="C212" s="23" t="s">
        <v>20</v>
      </c>
      <c r="D212" s="24"/>
      <c r="E212" s="24"/>
      <c r="F212" s="24"/>
      <c r="G212" s="24"/>
    </row>
    <row r="213" spans="1:7" ht="24" hidden="1" customHeight="1">
      <c r="A213" s="50"/>
      <c r="B213" s="51"/>
      <c r="C213" s="23" t="s">
        <v>21</v>
      </c>
      <c r="D213" s="24"/>
      <c r="E213" s="24"/>
      <c r="F213" s="24"/>
      <c r="G213" s="24"/>
    </row>
    <row r="214" spans="1:7" ht="15" customHeight="1">
      <c r="A214" s="50" t="s">
        <v>58</v>
      </c>
      <c r="B214" s="51" t="s">
        <v>59</v>
      </c>
      <c r="C214" s="25" t="s">
        <v>11</v>
      </c>
      <c r="D214" s="52">
        <f>SUM(D216,D223,D224)</f>
        <v>174395</v>
      </c>
      <c r="E214" s="52">
        <f t="shared" ref="E214:G214" si="47">SUM(E216,E223,E224)</f>
        <v>275332</v>
      </c>
      <c r="F214" s="52">
        <f t="shared" si="47"/>
        <v>177500</v>
      </c>
      <c r="G214" s="52">
        <f t="shared" si="47"/>
        <v>147500</v>
      </c>
    </row>
    <row r="215" spans="1:7" ht="24" hidden="1" customHeight="1">
      <c r="A215" s="50"/>
      <c r="B215" s="51"/>
      <c r="C215" s="21" t="s">
        <v>12</v>
      </c>
      <c r="D215" s="34"/>
      <c r="E215" s="34"/>
      <c r="F215" s="34"/>
      <c r="G215" s="34"/>
    </row>
    <row r="216" spans="1:7">
      <c r="A216" s="50"/>
      <c r="B216" s="51"/>
      <c r="C216" s="23" t="s">
        <v>13</v>
      </c>
      <c r="D216" s="24">
        <f>SUM(D217:D222)</f>
        <v>174395</v>
      </c>
      <c r="E216" s="24">
        <f t="shared" ref="E216:G216" si="48">SUM(E217:E222)</f>
        <v>275332</v>
      </c>
      <c r="F216" s="24">
        <f t="shared" si="48"/>
        <v>177500</v>
      </c>
      <c r="G216" s="24">
        <f t="shared" si="48"/>
        <v>147500</v>
      </c>
    </row>
    <row r="217" spans="1:7" ht="24" hidden="1" customHeight="1">
      <c r="A217" s="50"/>
      <c r="B217" s="51"/>
      <c r="C217" s="25" t="s">
        <v>14</v>
      </c>
      <c r="D217" s="37"/>
      <c r="E217" s="37"/>
      <c r="F217" s="37"/>
      <c r="G217" s="37"/>
    </row>
    <row r="218" spans="1:7" ht="17.25" customHeight="1">
      <c r="A218" s="50"/>
      <c r="B218" s="51"/>
      <c r="C218" s="25" t="s">
        <v>15</v>
      </c>
      <c r="D218" s="37">
        <v>900</v>
      </c>
      <c r="E218" s="37"/>
      <c r="F218" s="37">
        <v>3500</v>
      </c>
      <c r="G218" s="37"/>
    </row>
    <row r="219" spans="1:7" ht="15" hidden="1" customHeight="1">
      <c r="A219" s="50"/>
      <c r="B219" s="51"/>
      <c r="C219" s="25" t="s">
        <v>16</v>
      </c>
      <c r="D219" s="37"/>
      <c r="E219" s="37"/>
      <c r="F219" s="37"/>
      <c r="G219" s="37"/>
    </row>
    <row r="220" spans="1:7" ht="15" hidden="1" customHeight="1">
      <c r="A220" s="50"/>
      <c r="B220" s="51"/>
      <c r="C220" s="25" t="s">
        <v>17</v>
      </c>
      <c r="D220" s="37"/>
      <c r="E220" s="37"/>
      <c r="F220" s="37"/>
      <c r="G220" s="37"/>
    </row>
    <row r="221" spans="1:7" ht="24" hidden="1" customHeight="1">
      <c r="A221" s="50"/>
      <c r="B221" s="51"/>
      <c r="C221" s="25" t="s">
        <v>18</v>
      </c>
      <c r="D221" s="37"/>
      <c r="E221" s="37"/>
      <c r="F221" s="37"/>
      <c r="G221" s="37"/>
    </row>
    <row r="222" spans="1:7">
      <c r="A222" s="50"/>
      <c r="B222" s="51"/>
      <c r="C222" s="25" t="s">
        <v>19</v>
      </c>
      <c r="D222" s="37">
        <v>173495</v>
      </c>
      <c r="E222" s="37">
        <v>275332</v>
      </c>
      <c r="F222" s="37">
        <v>174000</v>
      </c>
      <c r="G222" s="37">
        <v>147500</v>
      </c>
    </row>
    <row r="223" spans="1:7" ht="24" hidden="1" customHeight="1">
      <c r="A223" s="50"/>
      <c r="B223" s="51"/>
      <c r="C223" s="23" t="s">
        <v>20</v>
      </c>
      <c r="D223" s="24"/>
      <c r="E223" s="24"/>
      <c r="F223" s="24"/>
      <c r="G223" s="24"/>
    </row>
    <row r="224" spans="1:7" ht="24" hidden="1" customHeight="1">
      <c r="A224" s="50"/>
      <c r="B224" s="51"/>
      <c r="C224" s="23" t="s">
        <v>21</v>
      </c>
      <c r="D224" s="24"/>
      <c r="E224" s="24"/>
      <c r="F224" s="24"/>
      <c r="G224" s="24"/>
    </row>
    <row r="225" spans="1:7" ht="15" customHeight="1">
      <c r="A225" s="50" t="s">
        <v>60</v>
      </c>
      <c r="B225" s="51" t="s">
        <v>61</v>
      </c>
      <c r="C225" s="25" t="s">
        <v>11</v>
      </c>
      <c r="D225" s="52">
        <f>SUM(D227,D234,D235)</f>
        <v>6650</v>
      </c>
      <c r="E225" s="52">
        <f t="shared" ref="E225:G225" si="49">SUM(E227,E234,E235)</f>
        <v>5850</v>
      </c>
      <c r="F225" s="52">
        <f t="shared" si="49"/>
        <v>15000</v>
      </c>
      <c r="G225" s="52">
        <f t="shared" si="49"/>
        <v>10600</v>
      </c>
    </row>
    <row r="226" spans="1:7" ht="24" hidden="1" customHeight="1">
      <c r="A226" s="50"/>
      <c r="B226" s="51"/>
      <c r="C226" s="21" t="s">
        <v>12</v>
      </c>
      <c r="D226" s="34"/>
      <c r="E226" s="34"/>
      <c r="F226" s="34"/>
      <c r="G226" s="34"/>
    </row>
    <row r="227" spans="1:7">
      <c r="A227" s="50"/>
      <c r="B227" s="51"/>
      <c r="C227" s="23" t="s">
        <v>13</v>
      </c>
      <c r="D227" s="24">
        <f>SUM(D228:D233)</f>
        <v>6650</v>
      </c>
      <c r="E227" s="24">
        <f t="shared" ref="E227:G227" si="50">SUM(E228:E233)</f>
        <v>5850</v>
      </c>
      <c r="F227" s="24">
        <f t="shared" si="50"/>
        <v>15000</v>
      </c>
      <c r="G227" s="24">
        <f t="shared" si="50"/>
        <v>10600</v>
      </c>
    </row>
    <row r="228" spans="1:7" ht="24" hidden="1" customHeight="1">
      <c r="A228" s="50"/>
      <c r="B228" s="51"/>
      <c r="C228" s="25" t="s">
        <v>14</v>
      </c>
      <c r="D228" s="37"/>
      <c r="E228" s="37"/>
      <c r="F228" s="37"/>
      <c r="G228" s="37"/>
    </row>
    <row r="229" spans="1:7" ht="18" customHeight="1">
      <c r="A229" s="50"/>
      <c r="B229" s="51"/>
      <c r="C229" s="25" t="s">
        <v>15</v>
      </c>
      <c r="D229" s="37"/>
      <c r="E229" s="37"/>
      <c r="F229" s="37"/>
      <c r="G229" s="37"/>
    </row>
    <row r="230" spans="1:7" ht="15" hidden="1" customHeight="1">
      <c r="A230" s="50"/>
      <c r="B230" s="51"/>
      <c r="C230" s="25" t="s">
        <v>16</v>
      </c>
      <c r="D230" s="37"/>
      <c r="E230" s="37"/>
      <c r="F230" s="37"/>
      <c r="G230" s="37"/>
    </row>
    <row r="231" spans="1:7" ht="15" hidden="1" customHeight="1">
      <c r="A231" s="50"/>
      <c r="B231" s="51"/>
      <c r="C231" s="25" t="s">
        <v>17</v>
      </c>
      <c r="D231" s="37"/>
      <c r="E231" s="37"/>
      <c r="F231" s="37"/>
      <c r="G231" s="37"/>
    </row>
    <row r="232" spans="1:7" ht="24" hidden="1" customHeight="1">
      <c r="A232" s="50"/>
      <c r="B232" s="51"/>
      <c r="C232" s="25" t="s">
        <v>18</v>
      </c>
      <c r="D232" s="37"/>
      <c r="E232" s="37"/>
      <c r="F232" s="37"/>
      <c r="G232" s="37"/>
    </row>
    <row r="233" spans="1:7">
      <c r="A233" s="50"/>
      <c r="B233" s="51"/>
      <c r="C233" s="25" t="s">
        <v>19</v>
      </c>
      <c r="D233" s="37">
        <v>6650</v>
      </c>
      <c r="E233" s="37">
        <v>5850</v>
      </c>
      <c r="F233" s="37">
        <v>15000</v>
      </c>
      <c r="G233" s="37">
        <v>10600</v>
      </c>
    </row>
    <row r="234" spans="1:7" ht="24" hidden="1" customHeight="1">
      <c r="A234" s="50"/>
      <c r="B234" s="51"/>
      <c r="C234" s="23" t="s">
        <v>20</v>
      </c>
      <c r="D234" s="24"/>
      <c r="E234" s="24"/>
      <c r="F234" s="24"/>
      <c r="G234" s="24"/>
    </row>
    <row r="235" spans="1:7" ht="24" hidden="1" customHeight="1">
      <c r="A235" s="50"/>
      <c r="B235" s="51"/>
      <c r="C235" s="23" t="s">
        <v>21</v>
      </c>
      <c r="D235" s="24"/>
      <c r="E235" s="24"/>
      <c r="F235" s="24"/>
      <c r="G235" s="24"/>
    </row>
    <row r="236" spans="1:7" ht="15" customHeight="1">
      <c r="A236" s="50" t="s">
        <v>62</v>
      </c>
      <c r="B236" s="51" t="s">
        <v>63</v>
      </c>
      <c r="C236" s="25" t="s">
        <v>11</v>
      </c>
      <c r="D236" s="52">
        <f>SUM(D238,D245,D246)</f>
        <v>0</v>
      </c>
      <c r="E236" s="52">
        <f t="shared" ref="E236:G236" si="51">SUM(E238,E245,E246)</f>
        <v>0</v>
      </c>
      <c r="F236" s="52">
        <f t="shared" si="51"/>
        <v>325000</v>
      </c>
      <c r="G236" s="52">
        <f t="shared" si="51"/>
        <v>325000</v>
      </c>
    </row>
    <row r="237" spans="1:7" ht="24" hidden="1" customHeight="1">
      <c r="A237" s="50"/>
      <c r="B237" s="51"/>
      <c r="C237" s="21" t="s">
        <v>12</v>
      </c>
      <c r="D237" s="34"/>
      <c r="E237" s="34"/>
      <c r="F237" s="34"/>
      <c r="G237" s="34"/>
    </row>
    <row r="238" spans="1:7">
      <c r="A238" s="50"/>
      <c r="B238" s="51"/>
      <c r="C238" s="23" t="s">
        <v>13</v>
      </c>
      <c r="D238" s="24">
        <f>SUM(D239:D244)</f>
        <v>0</v>
      </c>
      <c r="E238" s="24">
        <f t="shared" ref="E238:G238" si="52">SUM(E239:E244)</f>
        <v>0</v>
      </c>
      <c r="F238" s="24">
        <f t="shared" si="52"/>
        <v>325000</v>
      </c>
      <c r="G238" s="24">
        <f t="shared" si="52"/>
        <v>325000</v>
      </c>
    </row>
    <row r="239" spans="1:7" ht="24" hidden="1" customHeight="1">
      <c r="A239" s="50"/>
      <c r="B239" s="51"/>
      <c r="C239" s="25" t="s">
        <v>14</v>
      </c>
      <c r="D239" s="37"/>
      <c r="E239" s="37"/>
      <c r="F239" s="37"/>
      <c r="G239" s="37"/>
    </row>
    <row r="240" spans="1:7" ht="24" hidden="1" customHeight="1">
      <c r="A240" s="50"/>
      <c r="B240" s="51"/>
      <c r="C240" s="25" t="s">
        <v>15</v>
      </c>
      <c r="D240" s="37"/>
      <c r="E240" s="37"/>
      <c r="F240" s="37"/>
      <c r="G240" s="37"/>
    </row>
    <row r="241" spans="1:7" ht="15" hidden="1" customHeight="1">
      <c r="A241" s="50"/>
      <c r="B241" s="51"/>
      <c r="C241" s="25" t="s">
        <v>16</v>
      </c>
      <c r="D241" s="37"/>
      <c r="E241" s="37"/>
      <c r="F241" s="37"/>
      <c r="G241" s="37"/>
    </row>
    <row r="242" spans="1:7" ht="15" hidden="1" customHeight="1">
      <c r="A242" s="50"/>
      <c r="B242" s="51"/>
      <c r="C242" s="25" t="s">
        <v>17</v>
      </c>
      <c r="D242" s="37"/>
      <c r="E242" s="37"/>
      <c r="F242" s="37"/>
      <c r="G242" s="37"/>
    </row>
    <row r="243" spans="1:7" ht="24" hidden="1" customHeight="1">
      <c r="A243" s="50"/>
      <c r="B243" s="51"/>
      <c r="C243" s="25" t="s">
        <v>18</v>
      </c>
      <c r="D243" s="37"/>
      <c r="E243" s="37"/>
      <c r="F243" s="37"/>
      <c r="G243" s="37"/>
    </row>
    <row r="244" spans="1:7" ht="15.75" thickBot="1">
      <c r="A244" s="50"/>
      <c r="B244" s="51"/>
      <c r="C244" s="25" t="s">
        <v>19</v>
      </c>
      <c r="D244" s="37"/>
      <c r="E244" s="37"/>
      <c r="F244" s="37">
        <v>325000</v>
      </c>
      <c r="G244" s="37">
        <v>325000</v>
      </c>
    </row>
    <row r="245" spans="1:7" ht="24.75" hidden="1" customHeight="1" thickBot="1">
      <c r="A245" s="50"/>
      <c r="B245" s="51"/>
      <c r="C245" s="23" t="s">
        <v>20</v>
      </c>
      <c r="D245" s="24"/>
      <c r="E245" s="24"/>
      <c r="F245" s="24"/>
      <c r="G245" s="24"/>
    </row>
    <row r="246" spans="1:7" ht="24.75" hidden="1" customHeight="1" thickBot="1">
      <c r="A246" s="54"/>
      <c r="B246" s="55"/>
      <c r="C246" s="30" t="s">
        <v>21</v>
      </c>
      <c r="D246" s="31"/>
      <c r="E246" s="31"/>
      <c r="F246" s="31"/>
      <c r="G246" s="31"/>
    </row>
    <row r="247" spans="1:7">
      <c r="A247" s="40" t="s">
        <v>64</v>
      </c>
      <c r="B247" s="16" t="s">
        <v>65</v>
      </c>
      <c r="C247" s="17" t="s">
        <v>11</v>
      </c>
      <c r="D247" s="18">
        <f>SUM(D249,D256,D257)</f>
        <v>119158</v>
      </c>
      <c r="E247" s="18">
        <f t="shared" ref="E247:G247" si="53">SUM(E249,E256,E257)</f>
        <v>78662</v>
      </c>
      <c r="F247" s="18">
        <f t="shared" si="53"/>
        <v>160000</v>
      </c>
      <c r="G247" s="18">
        <f t="shared" si="53"/>
        <v>150000</v>
      </c>
    </row>
    <row r="248" spans="1:7" ht="24" hidden="1" customHeight="1">
      <c r="A248" s="42"/>
      <c r="B248" s="20"/>
      <c r="C248" s="21" t="s">
        <v>12</v>
      </c>
      <c r="D248" s="34">
        <f>SUM(D259,D270)</f>
        <v>0</v>
      </c>
      <c r="E248" s="34">
        <f t="shared" ref="E248:G248" si="54">SUM(E259,E270)</f>
        <v>0</v>
      </c>
      <c r="F248" s="34">
        <f t="shared" si="54"/>
        <v>0</v>
      </c>
      <c r="G248" s="34">
        <f t="shared" si="54"/>
        <v>0</v>
      </c>
    </row>
    <row r="249" spans="1:7">
      <c r="A249" s="42"/>
      <c r="B249" s="20"/>
      <c r="C249" s="23" t="s">
        <v>13</v>
      </c>
      <c r="D249" s="24">
        <f>SUM(D250:D255)</f>
        <v>119158</v>
      </c>
      <c r="E249" s="24">
        <f t="shared" ref="E249:G249" si="55">SUM(E250:E255)</f>
        <v>78662</v>
      </c>
      <c r="F249" s="24">
        <f t="shared" si="55"/>
        <v>160000</v>
      </c>
      <c r="G249" s="24">
        <f t="shared" si="55"/>
        <v>150000</v>
      </c>
    </row>
    <row r="250" spans="1:7" ht="24" hidden="1" customHeight="1">
      <c r="A250" s="42"/>
      <c r="B250" s="20"/>
      <c r="C250" s="25" t="s">
        <v>14</v>
      </c>
      <c r="D250" s="37">
        <f t="shared" ref="D250:G257" si="56">SUM(D261,D272)</f>
        <v>0</v>
      </c>
      <c r="E250" s="37">
        <f t="shared" si="56"/>
        <v>0</v>
      </c>
      <c r="F250" s="37">
        <f t="shared" si="56"/>
        <v>0</v>
      </c>
      <c r="G250" s="37">
        <f t="shared" si="56"/>
        <v>0</v>
      </c>
    </row>
    <row r="251" spans="1:7" ht="24">
      <c r="A251" s="42"/>
      <c r="B251" s="20"/>
      <c r="C251" s="25" t="s">
        <v>15</v>
      </c>
      <c r="D251" s="37">
        <f t="shared" si="56"/>
        <v>9875</v>
      </c>
      <c r="E251" s="37">
        <f t="shared" si="56"/>
        <v>0</v>
      </c>
      <c r="F251" s="37">
        <f t="shared" si="56"/>
        <v>12000</v>
      </c>
      <c r="G251" s="37">
        <f t="shared" si="56"/>
        <v>32000</v>
      </c>
    </row>
    <row r="252" spans="1:7" ht="15" hidden="1" customHeight="1">
      <c r="A252" s="42"/>
      <c r="B252" s="20"/>
      <c r="C252" s="25" t="s">
        <v>16</v>
      </c>
      <c r="D252" s="37">
        <f t="shared" si="56"/>
        <v>0</v>
      </c>
      <c r="E252" s="37">
        <f t="shared" si="56"/>
        <v>0</v>
      </c>
      <c r="F252" s="37">
        <f t="shared" si="56"/>
        <v>0</v>
      </c>
      <c r="G252" s="37">
        <f t="shared" si="56"/>
        <v>0</v>
      </c>
    </row>
    <row r="253" spans="1:7" ht="15" hidden="1" customHeight="1">
      <c r="A253" s="42"/>
      <c r="B253" s="20"/>
      <c r="C253" s="25" t="s">
        <v>17</v>
      </c>
      <c r="D253" s="37">
        <f t="shared" si="56"/>
        <v>0</v>
      </c>
      <c r="E253" s="37">
        <f t="shared" si="56"/>
        <v>0</v>
      </c>
      <c r="F253" s="37">
        <f t="shared" si="56"/>
        <v>0</v>
      </c>
      <c r="G253" s="37">
        <f t="shared" si="56"/>
        <v>0</v>
      </c>
    </row>
    <row r="254" spans="1:7" ht="24" hidden="1" customHeight="1">
      <c r="A254" s="42"/>
      <c r="B254" s="20"/>
      <c r="C254" s="25" t="s">
        <v>18</v>
      </c>
      <c r="D254" s="37">
        <f t="shared" si="56"/>
        <v>0</v>
      </c>
      <c r="E254" s="37">
        <f t="shared" si="56"/>
        <v>0</v>
      </c>
      <c r="F254" s="37">
        <f t="shared" si="56"/>
        <v>0</v>
      </c>
      <c r="G254" s="37">
        <f t="shared" si="56"/>
        <v>0</v>
      </c>
    </row>
    <row r="255" spans="1:7" ht="15.75" thickBot="1">
      <c r="A255" s="42"/>
      <c r="B255" s="20"/>
      <c r="C255" s="25" t="s">
        <v>19</v>
      </c>
      <c r="D255" s="37">
        <f t="shared" si="56"/>
        <v>109283</v>
      </c>
      <c r="E255" s="37">
        <f t="shared" si="56"/>
        <v>78662</v>
      </c>
      <c r="F255" s="37">
        <f t="shared" si="56"/>
        <v>148000</v>
      </c>
      <c r="G255" s="37">
        <f t="shared" si="56"/>
        <v>118000</v>
      </c>
    </row>
    <row r="256" spans="1:7" ht="24.75" hidden="1" customHeight="1" thickBot="1">
      <c r="A256" s="42"/>
      <c r="B256" s="20"/>
      <c r="C256" s="23" t="s">
        <v>20</v>
      </c>
      <c r="D256" s="24">
        <f t="shared" si="56"/>
        <v>0</v>
      </c>
      <c r="E256" s="24">
        <f t="shared" si="56"/>
        <v>0</v>
      </c>
      <c r="F256" s="24">
        <f t="shared" si="56"/>
        <v>0</v>
      </c>
      <c r="G256" s="24">
        <f t="shared" si="56"/>
        <v>0</v>
      </c>
    </row>
    <row r="257" spans="1:7" ht="24.75" hidden="1" customHeight="1" thickBot="1">
      <c r="A257" s="46"/>
      <c r="B257" s="29"/>
      <c r="C257" s="30" t="s">
        <v>21</v>
      </c>
      <c r="D257" s="31">
        <f t="shared" si="56"/>
        <v>0</v>
      </c>
      <c r="E257" s="31">
        <f t="shared" si="56"/>
        <v>0</v>
      </c>
      <c r="F257" s="31">
        <f t="shared" si="56"/>
        <v>0</v>
      </c>
      <c r="G257" s="31">
        <f t="shared" si="56"/>
        <v>0</v>
      </c>
    </row>
    <row r="258" spans="1:7">
      <c r="A258" s="48" t="s">
        <v>66</v>
      </c>
      <c r="B258" s="49" t="s">
        <v>67</v>
      </c>
      <c r="C258" s="17" t="s">
        <v>11</v>
      </c>
      <c r="D258" s="18">
        <f>SUM(D260,D267,D268)</f>
        <v>33235</v>
      </c>
      <c r="E258" s="18">
        <f t="shared" ref="E258:G258" si="57">SUM(E260,E267,E268)</f>
        <v>0</v>
      </c>
      <c r="F258" s="18">
        <f t="shared" si="57"/>
        <v>0</v>
      </c>
      <c r="G258" s="18">
        <f t="shared" si="57"/>
        <v>0</v>
      </c>
    </row>
    <row r="259" spans="1:7" ht="24" hidden="1" customHeight="1">
      <c r="A259" s="50"/>
      <c r="B259" s="51"/>
      <c r="C259" s="21" t="s">
        <v>12</v>
      </c>
      <c r="D259" s="34"/>
      <c r="E259" s="34"/>
      <c r="F259" s="34"/>
      <c r="G259" s="34"/>
    </row>
    <row r="260" spans="1:7">
      <c r="A260" s="50"/>
      <c r="B260" s="51"/>
      <c r="C260" s="23" t="s">
        <v>13</v>
      </c>
      <c r="D260" s="24">
        <f>SUM(D261:D266)</f>
        <v>33235</v>
      </c>
      <c r="E260" s="24">
        <f t="shared" ref="E260:G260" si="58">SUM(E261:E266)</f>
        <v>0</v>
      </c>
      <c r="F260" s="24">
        <f t="shared" si="58"/>
        <v>0</v>
      </c>
      <c r="G260" s="24">
        <f t="shared" si="58"/>
        <v>0</v>
      </c>
    </row>
    <row r="261" spans="1:7" ht="24" hidden="1" customHeight="1">
      <c r="A261" s="50"/>
      <c r="B261" s="51"/>
      <c r="C261" s="25" t="s">
        <v>14</v>
      </c>
      <c r="D261" s="37"/>
      <c r="E261" s="37"/>
      <c r="F261" s="37"/>
      <c r="G261" s="37"/>
    </row>
    <row r="262" spans="1:7" ht="24">
      <c r="A262" s="50"/>
      <c r="B262" s="51"/>
      <c r="C262" s="25" t="s">
        <v>15</v>
      </c>
      <c r="D262" s="37">
        <v>9875</v>
      </c>
      <c r="E262" s="37"/>
      <c r="F262" s="37"/>
      <c r="G262" s="37"/>
    </row>
    <row r="263" spans="1:7" ht="15" hidden="1" customHeight="1">
      <c r="A263" s="50"/>
      <c r="B263" s="51"/>
      <c r="C263" s="25" t="s">
        <v>16</v>
      </c>
      <c r="D263" s="37"/>
      <c r="E263" s="37"/>
      <c r="F263" s="37"/>
      <c r="G263" s="37"/>
    </row>
    <row r="264" spans="1:7" ht="15" hidden="1" customHeight="1">
      <c r="A264" s="50"/>
      <c r="B264" s="51"/>
      <c r="C264" s="25" t="s">
        <v>17</v>
      </c>
      <c r="D264" s="37"/>
      <c r="E264" s="37"/>
      <c r="F264" s="37"/>
      <c r="G264" s="37"/>
    </row>
    <row r="265" spans="1:7" ht="24" hidden="1" customHeight="1">
      <c r="A265" s="50"/>
      <c r="B265" s="51"/>
      <c r="C265" s="25" t="s">
        <v>18</v>
      </c>
      <c r="D265" s="37"/>
      <c r="E265" s="37"/>
      <c r="F265" s="37"/>
      <c r="G265" s="37"/>
    </row>
    <row r="266" spans="1:7">
      <c r="A266" s="50"/>
      <c r="B266" s="51"/>
      <c r="C266" s="25" t="s">
        <v>19</v>
      </c>
      <c r="D266" s="37">
        <v>23360</v>
      </c>
      <c r="E266" s="37"/>
      <c r="F266" s="37"/>
      <c r="G266" s="37"/>
    </row>
    <row r="267" spans="1:7" ht="24" hidden="1" customHeight="1">
      <c r="A267" s="50"/>
      <c r="B267" s="51"/>
      <c r="C267" s="23" t="s">
        <v>20</v>
      </c>
      <c r="D267" s="24"/>
      <c r="E267" s="24"/>
      <c r="F267" s="24"/>
      <c r="G267" s="24"/>
    </row>
    <row r="268" spans="1:7" ht="24" hidden="1" customHeight="1">
      <c r="A268" s="50"/>
      <c r="B268" s="51"/>
      <c r="C268" s="23" t="s">
        <v>21</v>
      </c>
      <c r="D268" s="24"/>
      <c r="E268" s="24"/>
      <c r="F268" s="24"/>
      <c r="G268" s="24"/>
    </row>
    <row r="269" spans="1:7" ht="15" customHeight="1">
      <c r="A269" s="50" t="s">
        <v>68</v>
      </c>
      <c r="B269" s="51" t="s">
        <v>69</v>
      </c>
      <c r="C269" s="25" t="s">
        <v>11</v>
      </c>
      <c r="D269" s="52">
        <f>SUM(D271,D278,D279)</f>
        <v>85923</v>
      </c>
      <c r="E269" s="52">
        <f t="shared" ref="E269:G269" si="59">SUM(E271,E278,E279)</f>
        <v>78662</v>
      </c>
      <c r="F269" s="52">
        <f t="shared" si="59"/>
        <v>160000</v>
      </c>
      <c r="G269" s="52">
        <f t="shared" si="59"/>
        <v>150000</v>
      </c>
    </row>
    <row r="270" spans="1:7" ht="24" hidden="1" customHeight="1">
      <c r="A270" s="50"/>
      <c r="B270" s="51"/>
      <c r="C270" s="21" t="s">
        <v>12</v>
      </c>
      <c r="D270" s="34"/>
      <c r="E270" s="34"/>
      <c r="F270" s="34"/>
      <c r="G270" s="34"/>
    </row>
    <row r="271" spans="1:7">
      <c r="A271" s="50"/>
      <c r="B271" s="51"/>
      <c r="C271" s="23" t="s">
        <v>13</v>
      </c>
      <c r="D271" s="24">
        <f>SUM(D272:D277)</f>
        <v>85923</v>
      </c>
      <c r="E271" s="24">
        <f t="shared" ref="E271:G271" si="60">SUM(E272:E277)</f>
        <v>78662</v>
      </c>
      <c r="F271" s="24">
        <f t="shared" si="60"/>
        <v>160000</v>
      </c>
      <c r="G271" s="24">
        <f t="shared" si="60"/>
        <v>150000</v>
      </c>
    </row>
    <row r="272" spans="1:7" ht="24" hidden="1" customHeight="1">
      <c r="A272" s="50"/>
      <c r="B272" s="51"/>
      <c r="C272" s="25" t="s">
        <v>14</v>
      </c>
      <c r="D272" s="37"/>
      <c r="E272" s="37"/>
      <c r="F272" s="37"/>
      <c r="G272" s="37"/>
    </row>
    <row r="273" spans="1:7" ht="24">
      <c r="A273" s="50"/>
      <c r="B273" s="51"/>
      <c r="C273" s="25" t="s">
        <v>15</v>
      </c>
      <c r="D273" s="37"/>
      <c r="E273" s="37"/>
      <c r="F273" s="37">
        <v>12000</v>
      </c>
      <c r="G273" s="37">
        <v>32000</v>
      </c>
    </row>
    <row r="274" spans="1:7" ht="15" hidden="1" customHeight="1">
      <c r="A274" s="50"/>
      <c r="B274" s="51"/>
      <c r="C274" s="25" t="s">
        <v>16</v>
      </c>
      <c r="D274" s="37"/>
      <c r="E274" s="37"/>
      <c r="F274" s="37"/>
      <c r="G274" s="37"/>
    </row>
    <row r="275" spans="1:7">
      <c r="A275" s="50"/>
      <c r="B275" s="51"/>
      <c r="C275" s="25" t="s">
        <v>17</v>
      </c>
      <c r="D275" s="37"/>
      <c r="E275" s="37"/>
      <c r="F275" s="37"/>
      <c r="G275" s="37"/>
    </row>
    <row r="276" spans="1:7" ht="24" hidden="1" customHeight="1">
      <c r="A276" s="50"/>
      <c r="B276" s="51"/>
      <c r="C276" s="25" t="s">
        <v>18</v>
      </c>
      <c r="D276" s="37"/>
      <c r="E276" s="37"/>
      <c r="F276" s="37"/>
      <c r="G276" s="37"/>
    </row>
    <row r="277" spans="1:7" ht="15.75" thickBot="1">
      <c r="A277" s="50"/>
      <c r="B277" s="51"/>
      <c r="C277" s="25" t="s">
        <v>19</v>
      </c>
      <c r="D277" s="37">
        <v>85923</v>
      </c>
      <c r="E277" s="37">
        <v>78662</v>
      </c>
      <c r="F277" s="37">
        <v>148000</v>
      </c>
      <c r="G277" s="37">
        <f>150000-32000</f>
        <v>118000</v>
      </c>
    </row>
    <row r="278" spans="1:7" ht="24.75" hidden="1" customHeight="1" thickBot="1">
      <c r="A278" s="50"/>
      <c r="B278" s="51"/>
      <c r="C278" s="23" t="s">
        <v>20</v>
      </c>
      <c r="D278" s="24"/>
      <c r="E278" s="24"/>
      <c r="F278" s="24"/>
      <c r="G278" s="24"/>
    </row>
    <row r="279" spans="1:7" ht="24.75" hidden="1" customHeight="1" thickBot="1">
      <c r="A279" s="54"/>
      <c r="B279" s="55"/>
      <c r="C279" s="30" t="s">
        <v>21</v>
      </c>
      <c r="D279" s="31"/>
      <c r="E279" s="31"/>
      <c r="F279" s="31"/>
      <c r="G279" s="31"/>
    </row>
    <row r="280" spans="1:7" ht="28.5" customHeight="1">
      <c r="A280" s="40" t="s">
        <v>70</v>
      </c>
      <c r="B280" s="56" t="s">
        <v>71</v>
      </c>
      <c r="C280" s="17" t="s">
        <v>11</v>
      </c>
      <c r="D280" s="18">
        <f>SUM(D282,D289,D290)</f>
        <v>0</v>
      </c>
      <c r="E280" s="18">
        <f t="shared" ref="E280:G280" si="61">SUM(E282,E289,E290)</f>
        <v>3470084</v>
      </c>
      <c r="F280" s="18">
        <f t="shared" si="61"/>
        <v>4020000</v>
      </c>
      <c r="G280" s="18">
        <f t="shared" si="61"/>
        <v>6020000</v>
      </c>
    </row>
    <row r="281" spans="1:7" ht="23.25" hidden="1" customHeight="1">
      <c r="A281" s="42"/>
      <c r="B281" s="57"/>
      <c r="C281" s="21" t="s">
        <v>12</v>
      </c>
      <c r="D281" s="34">
        <f>SUM(D292,D303,D314)</f>
        <v>0</v>
      </c>
      <c r="E281" s="34">
        <f t="shared" ref="E281:G281" si="62">SUM(E292,E303,E314)</f>
        <v>0</v>
      </c>
      <c r="F281" s="34">
        <f t="shared" si="62"/>
        <v>0</v>
      </c>
      <c r="G281" s="34">
        <f t="shared" si="62"/>
        <v>0</v>
      </c>
    </row>
    <row r="282" spans="1:7" ht="42" customHeight="1">
      <c r="A282" s="42"/>
      <c r="B282" s="57"/>
      <c r="C282" s="23" t="s">
        <v>13</v>
      </c>
      <c r="D282" s="24">
        <f>SUM(D283:D288)</f>
        <v>0</v>
      </c>
      <c r="E282" s="24">
        <f t="shared" ref="E282:G282" si="63">SUM(E283:E288)</f>
        <v>3470084</v>
      </c>
      <c r="F282" s="24">
        <f t="shared" si="63"/>
        <v>4020000</v>
      </c>
      <c r="G282" s="24">
        <f t="shared" si="63"/>
        <v>6020000</v>
      </c>
    </row>
    <row r="283" spans="1:7" ht="24" hidden="1" customHeight="1">
      <c r="A283" s="42"/>
      <c r="B283" s="57"/>
      <c r="C283" s="25" t="s">
        <v>14</v>
      </c>
      <c r="D283" s="37">
        <f t="shared" ref="D283:G290" si="64">SUM(D294,D305,D316)</f>
        <v>0</v>
      </c>
      <c r="E283" s="37">
        <f t="shared" si="64"/>
        <v>0</v>
      </c>
      <c r="F283" s="37">
        <f t="shared" si="64"/>
        <v>0</v>
      </c>
      <c r="G283" s="37">
        <f t="shared" si="64"/>
        <v>0</v>
      </c>
    </row>
    <row r="284" spans="1:7" ht="24" hidden="1" customHeight="1">
      <c r="A284" s="42"/>
      <c r="B284" s="57"/>
      <c r="C284" s="25" t="s">
        <v>15</v>
      </c>
      <c r="D284" s="37">
        <f t="shared" si="64"/>
        <v>0</v>
      </c>
      <c r="E284" s="37">
        <f t="shared" si="64"/>
        <v>0</v>
      </c>
      <c r="F284" s="37">
        <f t="shared" si="64"/>
        <v>0</v>
      </c>
      <c r="G284" s="37">
        <f t="shared" si="64"/>
        <v>0</v>
      </c>
    </row>
    <row r="285" spans="1:7" ht="15" hidden="1" customHeight="1">
      <c r="A285" s="42"/>
      <c r="B285" s="57"/>
      <c r="C285" s="25" t="s">
        <v>16</v>
      </c>
      <c r="D285" s="37">
        <f t="shared" si="64"/>
        <v>0</v>
      </c>
      <c r="E285" s="37">
        <f t="shared" si="64"/>
        <v>0</v>
      </c>
      <c r="F285" s="37">
        <f t="shared" si="64"/>
        <v>0</v>
      </c>
      <c r="G285" s="37">
        <f t="shared" si="64"/>
        <v>0</v>
      </c>
    </row>
    <row r="286" spans="1:7" ht="45.75" customHeight="1" thickBot="1">
      <c r="A286" s="42"/>
      <c r="B286" s="57"/>
      <c r="C286" s="25" t="s">
        <v>17</v>
      </c>
      <c r="D286" s="37">
        <f t="shared" si="64"/>
        <v>0</v>
      </c>
      <c r="E286" s="37">
        <f t="shared" si="64"/>
        <v>3470084</v>
      </c>
      <c r="F286" s="37">
        <f t="shared" si="64"/>
        <v>4020000</v>
      </c>
      <c r="G286" s="37">
        <f t="shared" si="64"/>
        <v>6020000</v>
      </c>
    </row>
    <row r="287" spans="1:7" ht="24.75" hidden="1" customHeight="1" thickBot="1">
      <c r="A287" s="42"/>
      <c r="B287" s="57"/>
      <c r="C287" s="25" t="s">
        <v>18</v>
      </c>
      <c r="D287" s="37">
        <f t="shared" si="64"/>
        <v>0</v>
      </c>
      <c r="E287" s="37">
        <f t="shared" si="64"/>
        <v>0</v>
      </c>
      <c r="F287" s="37">
        <f t="shared" si="64"/>
        <v>0</v>
      </c>
      <c r="G287" s="37">
        <f t="shared" si="64"/>
        <v>0</v>
      </c>
    </row>
    <row r="288" spans="1:7" ht="15.75" hidden="1" customHeight="1" thickBot="1">
      <c r="A288" s="42"/>
      <c r="B288" s="57"/>
      <c r="C288" s="25" t="s">
        <v>19</v>
      </c>
      <c r="D288" s="37">
        <f t="shared" si="64"/>
        <v>0</v>
      </c>
      <c r="E288" s="37">
        <f t="shared" si="64"/>
        <v>0</v>
      </c>
      <c r="F288" s="37">
        <f t="shared" si="64"/>
        <v>0</v>
      </c>
      <c r="G288" s="37">
        <f t="shared" si="64"/>
        <v>0</v>
      </c>
    </row>
    <row r="289" spans="1:7" ht="24.75" hidden="1" customHeight="1" thickBot="1">
      <c r="A289" s="42"/>
      <c r="B289" s="57"/>
      <c r="C289" s="23" t="s">
        <v>20</v>
      </c>
      <c r="D289" s="24">
        <f t="shared" si="64"/>
        <v>0</v>
      </c>
      <c r="E289" s="24">
        <f t="shared" si="64"/>
        <v>0</v>
      </c>
      <c r="F289" s="24">
        <f t="shared" si="64"/>
        <v>0</v>
      </c>
      <c r="G289" s="24">
        <f t="shared" si="64"/>
        <v>0</v>
      </c>
    </row>
    <row r="290" spans="1:7" ht="24.75" hidden="1" customHeight="1" thickBot="1">
      <c r="A290" s="46"/>
      <c r="B290" s="58"/>
      <c r="C290" s="30" t="s">
        <v>21</v>
      </c>
      <c r="D290" s="31">
        <f t="shared" si="64"/>
        <v>0</v>
      </c>
      <c r="E290" s="31">
        <f t="shared" si="64"/>
        <v>0</v>
      </c>
      <c r="F290" s="31">
        <f t="shared" si="64"/>
        <v>0</v>
      </c>
      <c r="G290" s="31">
        <f t="shared" si="64"/>
        <v>0</v>
      </c>
    </row>
    <row r="291" spans="1:7">
      <c r="A291" s="48" t="s">
        <v>72</v>
      </c>
      <c r="B291" s="49" t="s">
        <v>73</v>
      </c>
      <c r="C291" s="17" t="s">
        <v>11</v>
      </c>
      <c r="D291" s="18">
        <f>SUM(D293,D300,D301)</f>
        <v>0</v>
      </c>
      <c r="E291" s="18">
        <f t="shared" ref="E291:G291" si="65">SUM(E293,E300,E301)</f>
        <v>2301670</v>
      </c>
      <c r="F291" s="18">
        <f t="shared" si="65"/>
        <v>2400000</v>
      </c>
      <c r="G291" s="18">
        <f t="shared" si="65"/>
        <v>2400000</v>
      </c>
    </row>
    <row r="292" spans="1:7" ht="24" hidden="1" customHeight="1">
      <c r="A292" s="50"/>
      <c r="B292" s="51"/>
      <c r="C292" s="21" t="s">
        <v>12</v>
      </c>
      <c r="D292" s="34"/>
      <c r="E292" s="34"/>
      <c r="F292" s="34"/>
      <c r="G292" s="34"/>
    </row>
    <row r="293" spans="1:7" ht="23.25" customHeight="1">
      <c r="A293" s="50"/>
      <c r="B293" s="51"/>
      <c r="C293" s="23" t="s">
        <v>13</v>
      </c>
      <c r="D293" s="24">
        <f>SUM(D294:D299)</f>
        <v>0</v>
      </c>
      <c r="E293" s="24">
        <f t="shared" ref="E293:G293" si="66">SUM(E294:E299)</f>
        <v>2301670</v>
      </c>
      <c r="F293" s="24">
        <f t="shared" si="66"/>
        <v>2400000</v>
      </c>
      <c r="G293" s="24">
        <f t="shared" si="66"/>
        <v>2400000</v>
      </c>
    </row>
    <row r="294" spans="1:7" ht="24" hidden="1" customHeight="1">
      <c r="A294" s="50"/>
      <c r="B294" s="51"/>
      <c r="C294" s="25" t="s">
        <v>14</v>
      </c>
      <c r="D294" s="37"/>
      <c r="E294" s="37"/>
      <c r="F294" s="37"/>
      <c r="G294" s="37"/>
    </row>
    <row r="295" spans="1:7" ht="24" hidden="1" customHeight="1">
      <c r="A295" s="50"/>
      <c r="B295" s="51"/>
      <c r="C295" s="25" t="s">
        <v>15</v>
      </c>
      <c r="D295" s="37"/>
      <c r="E295" s="37"/>
      <c r="F295" s="37"/>
      <c r="G295" s="37"/>
    </row>
    <row r="296" spans="1:7" hidden="1">
      <c r="A296" s="50"/>
      <c r="B296" s="51"/>
      <c r="C296" s="25" t="s">
        <v>16</v>
      </c>
      <c r="D296" s="37"/>
      <c r="E296" s="37"/>
      <c r="F296" s="37"/>
      <c r="G296" s="37"/>
    </row>
    <row r="297" spans="1:7" ht="18" customHeight="1">
      <c r="A297" s="50"/>
      <c r="B297" s="51"/>
      <c r="C297" s="25" t="s">
        <v>17</v>
      </c>
      <c r="D297" s="37"/>
      <c r="E297" s="37">
        <v>2301670</v>
      </c>
      <c r="F297" s="37">
        <v>2400000</v>
      </c>
      <c r="G297" s="37">
        <v>2400000</v>
      </c>
    </row>
    <row r="298" spans="1:7" ht="36" hidden="1" customHeight="1">
      <c r="A298" s="50"/>
      <c r="B298" s="51"/>
      <c r="C298" s="25" t="s">
        <v>18</v>
      </c>
      <c r="D298" s="37"/>
      <c r="E298" s="37"/>
      <c r="F298" s="37"/>
      <c r="G298" s="37"/>
    </row>
    <row r="299" spans="1:7" ht="15" hidden="1" customHeight="1">
      <c r="A299" s="50"/>
      <c r="B299" s="51"/>
      <c r="C299" s="25" t="s">
        <v>19</v>
      </c>
      <c r="D299" s="37"/>
      <c r="E299" s="37"/>
      <c r="F299" s="37"/>
      <c r="G299" s="37"/>
    </row>
    <row r="300" spans="1:7" ht="36" hidden="1" customHeight="1">
      <c r="A300" s="50"/>
      <c r="B300" s="51"/>
      <c r="C300" s="23" t="s">
        <v>20</v>
      </c>
      <c r="D300" s="24"/>
      <c r="E300" s="24"/>
      <c r="F300" s="24"/>
      <c r="G300" s="24"/>
    </row>
    <row r="301" spans="1:7" ht="24" hidden="1" customHeight="1">
      <c r="A301" s="50"/>
      <c r="B301" s="51"/>
      <c r="C301" s="23" t="s">
        <v>21</v>
      </c>
      <c r="D301" s="24"/>
      <c r="E301" s="24"/>
      <c r="F301" s="24"/>
      <c r="G301" s="24"/>
    </row>
    <row r="302" spans="1:7" ht="23.25" customHeight="1">
      <c r="A302" s="50" t="s">
        <v>74</v>
      </c>
      <c r="B302" s="51" t="s">
        <v>75</v>
      </c>
      <c r="C302" s="25" t="s">
        <v>11</v>
      </c>
      <c r="D302" s="52">
        <f>SUM(D304,D311,D312)</f>
        <v>0</v>
      </c>
      <c r="E302" s="52">
        <f t="shared" ref="E302:G302" si="67">SUM(E304,E311,E312)</f>
        <v>379314</v>
      </c>
      <c r="F302" s="52">
        <f t="shared" si="67"/>
        <v>870000</v>
      </c>
      <c r="G302" s="52">
        <f t="shared" si="67"/>
        <v>870000</v>
      </c>
    </row>
    <row r="303" spans="1:7" ht="24" hidden="1" customHeight="1">
      <c r="A303" s="50"/>
      <c r="B303" s="51"/>
      <c r="C303" s="21" t="s">
        <v>12</v>
      </c>
      <c r="D303" s="34"/>
      <c r="E303" s="34"/>
      <c r="F303" s="34"/>
      <c r="G303" s="34"/>
    </row>
    <row r="304" spans="1:7" ht="18.75" customHeight="1">
      <c r="A304" s="50"/>
      <c r="B304" s="51"/>
      <c r="C304" s="23" t="s">
        <v>13</v>
      </c>
      <c r="D304" s="24">
        <f>SUM(D305:D310)</f>
        <v>0</v>
      </c>
      <c r="E304" s="24">
        <f t="shared" ref="E304:G304" si="68">SUM(E305:E310)</f>
        <v>379314</v>
      </c>
      <c r="F304" s="24">
        <f t="shared" si="68"/>
        <v>870000</v>
      </c>
      <c r="G304" s="24">
        <f t="shared" si="68"/>
        <v>870000</v>
      </c>
    </row>
    <row r="305" spans="1:7" ht="24" hidden="1" customHeight="1">
      <c r="A305" s="50"/>
      <c r="B305" s="51"/>
      <c r="C305" s="25" t="s">
        <v>14</v>
      </c>
      <c r="D305" s="37"/>
      <c r="E305" s="37"/>
      <c r="F305" s="37"/>
      <c r="G305" s="37"/>
    </row>
    <row r="306" spans="1:7" ht="24" hidden="1" customHeight="1">
      <c r="A306" s="50"/>
      <c r="B306" s="51"/>
      <c r="C306" s="25" t="s">
        <v>15</v>
      </c>
      <c r="D306" s="37"/>
      <c r="E306" s="37"/>
      <c r="F306" s="37"/>
      <c r="G306" s="37"/>
    </row>
    <row r="307" spans="1:7" ht="15" hidden="1" customHeight="1">
      <c r="A307" s="50"/>
      <c r="B307" s="51"/>
      <c r="C307" s="25" t="s">
        <v>16</v>
      </c>
      <c r="D307" s="37"/>
      <c r="E307" s="37"/>
      <c r="F307" s="37"/>
      <c r="G307" s="37"/>
    </row>
    <row r="308" spans="1:7" ht="19.5" customHeight="1">
      <c r="A308" s="50"/>
      <c r="B308" s="51"/>
      <c r="C308" s="25" t="s">
        <v>17</v>
      </c>
      <c r="D308" s="37"/>
      <c r="E308" s="37">
        <v>379314</v>
      </c>
      <c r="F308" s="37">
        <v>870000</v>
      </c>
      <c r="G308" s="37">
        <v>870000</v>
      </c>
    </row>
    <row r="309" spans="1:7" ht="24" hidden="1" customHeight="1">
      <c r="A309" s="50"/>
      <c r="B309" s="51"/>
      <c r="C309" s="25" t="s">
        <v>18</v>
      </c>
      <c r="D309" s="37"/>
      <c r="E309" s="37"/>
      <c r="F309" s="37"/>
      <c r="G309" s="37"/>
    </row>
    <row r="310" spans="1:7" ht="15" hidden="1" customHeight="1">
      <c r="A310" s="50"/>
      <c r="B310" s="51"/>
      <c r="C310" s="25" t="s">
        <v>19</v>
      </c>
      <c r="D310" s="37"/>
      <c r="E310" s="37"/>
      <c r="F310" s="37"/>
      <c r="G310" s="37"/>
    </row>
    <row r="311" spans="1:7" ht="24" hidden="1" customHeight="1">
      <c r="A311" s="50"/>
      <c r="B311" s="51"/>
      <c r="C311" s="23" t="s">
        <v>20</v>
      </c>
      <c r="D311" s="24"/>
      <c r="E311" s="24"/>
      <c r="F311" s="24"/>
      <c r="G311" s="24"/>
    </row>
    <row r="312" spans="1:7" ht="24" hidden="1" customHeight="1">
      <c r="A312" s="50"/>
      <c r="B312" s="51"/>
      <c r="C312" s="23" t="s">
        <v>21</v>
      </c>
      <c r="D312" s="24"/>
      <c r="E312" s="24"/>
      <c r="F312" s="24"/>
      <c r="G312" s="24"/>
    </row>
    <row r="313" spans="1:7" ht="21.75" customHeight="1">
      <c r="A313" s="50" t="s">
        <v>76</v>
      </c>
      <c r="B313" s="51" t="s">
        <v>77</v>
      </c>
      <c r="C313" s="25" t="s">
        <v>11</v>
      </c>
      <c r="D313" s="52">
        <f>SUM(D315,D322,D323)</f>
        <v>0</v>
      </c>
      <c r="E313" s="52">
        <f t="shared" ref="E313:G313" si="69">SUM(E315,E322,E323)</f>
        <v>789100</v>
      </c>
      <c r="F313" s="52">
        <f t="shared" si="69"/>
        <v>750000</v>
      </c>
      <c r="G313" s="52">
        <f t="shared" si="69"/>
        <v>2750000</v>
      </c>
    </row>
    <row r="314" spans="1:7" ht="17.25" hidden="1" customHeight="1">
      <c r="A314" s="50"/>
      <c r="B314" s="51"/>
      <c r="C314" s="21" t="s">
        <v>12</v>
      </c>
      <c r="D314" s="34"/>
      <c r="E314" s="34"/>
      <c r="F314" s="34"/>
      <c r="G314" s="34"/>
    </row>
    <row r="315" spans="1:7" ht="18.75" customHeight="1">
      <c r="A315" s="50"/>
      <c r="B315" s="51"/>
      <c r="C315" s="23" t="s">
        <v>13</v>
      </c>
      <c r="D315" s="24">
        <f>SUM(D316:D321)</f>
        <v>0</v>
      </c>
      <c r="E315" s="24">
        <f t="shared" ref="E315:G315" si="70">SUM(E316:E321)</f>
        <v>789100</v>
      </c>
      <c r="F315" s="24">
        <f t="shared" si="70"/>
        <v>750000</v>
      </c>
      <c r="G315" s="24">
        <f t="shared" si="70"/>
        <v>2750000</v>
      </c>
    </row>
    <row r="316" spans="1:7" ht="24" hidden="1" customHeight="1">
      <c r="A316" s="50"/>
      <c r="B316" s="51"/>
      <c r="C316" s="25" t="s">
        <v>14</v>
      </c>
      <c r="D316" s="37"/>
      <c r="E316" s="37"/>
      <c r="F316" s="37"/>
      <c r="G316" s="37"/>
    </row>
    <row r="317" spans="1:7" ht="0.75" customHeight="1">
      <c r="A317" s="50"/>
      <c r="B317" s="51"/>
      <c r="C317" s="25" t="s">
        <v>15</v>
      </c>
      <c r="D317" s="37"/>
      <c r="E317" s="37"/>
      <c r="F317" s="37"/>
      <c r="G317" s="37"/>
    </row>
    <row r="318" spans="1:7" ht="12.75" hidden="1" customHeight="1">
      <c r="A318" s="50"/>
      <c r="B318" s="51"/>
      <c r="C318" s="25" t="s">
        <v>16</v>
      </c>
      <c r="D318" s="37"/>
      <c r="E318" s="37"/>
      <c r="F318" s="37"/>
      <c r="G318" s="37"/>
    </row>
    <row r="319" spans="1:7" ht="19.5" customHeight="1" thickBot="1">
      <c r="A319" s="50"/>
      <c r="B319" s="51"/>
      <c r="C319" s="25" t="s">
        <v>17</v>
      </c>
      <c r="D319" s="37"/>
      <c r="E319" s="37">
        <v>789100</v>
      </c>
      <c r="F319" s="37">
        <v>750000</v>
      </c>
      <c r="G319" s="37">
        <v>2750000</v>
      </c>
    </row>
    <row r="320" spans="1:7" ht="24.75" hidden="1" customHeight="1" thickBot="1">
      <c r="A320" s="50"/>
      <c r="B320" s="51"/>
      <c r="C320" s="25" t="s">
        <v>18</v>
      </c>
      <c r="D320" s="37"/>
      <c r="E320" s="37"/>
      <c r="F320" s="37"/>
      <c r="G320" s="37"/>
    </row>
    <row r="321" spans="1:7" ht="15.75" hidden="1" customHeight="1" thickBot="1">
      <c r="A321" s="50"/>
      <c r="B321" s="51"/>
      <c r="C321" s="25" t="s">
        <v>19</v>
      </c>
      <c r="D321" s="37"/>
      <c r="E321" s="37"/>
      <c r="F321" s="37"/>
      <c r="G321" s="37"/>
    </row>
    <row r="322" spans="1:7" ht="24.75" hidden="1" customHeight="1" thickBot="1">
      <c r="A322" s="50"/>
      <c r="B322" s="51"/>
      <c r="C322" s="23" t="s">
        <v>20</v>
      </c>
      <c r="D322" s="24"/>
      <c r="E322" s="24"/>
      <c r="F322" s="24"/>
      <c r="G322" s="24"/>
    </row>
    <row r="323" spans="1:7" ht="24.75" hidden="1" customHeight="1" thickBot="1">
      <c r="A323" s="54"/>
      <c r="B323" s="55"/>
      <c r="C323" s="30" t="s">
        <v>21</v>
      </c>
      <c r="D323" s="31"/>
      <c r="E323" s="31"/>
      <c r="F323" s="31"/>
      <c r="G323" s="31"/>
    </row>
    <row r="324" spans="1:7">
      <c r="A324" s="40" t="s">
        <v>78</v>
      </c>
      <c r="B324" s="16" t="s">
        <v>79</v>
      </c>
      <c r="C324" s="17" t="s">
        <v>11</v>
      </c>
      <c r="D324" s="18">
        <f>SUM(D326,D333,D334)</f>
        <v>158412</v>
      </c>
      <c r="E324" s="18">
        <f t="shared" ref="E324:G324" si="71">SUM(E326,E333,E334)</f>
        <v>444816</v>
      </c>
      <c r="F324" s="41">
        <f t="shared" si="71"/>
        <v>253100</v>
      </c>
      <c r="G324" s="18">
        <f t="shared" si="71"/>
        <v>253528</v>
      </c>
    </row>
    <row r="325" spans="1:7" ht="24">
      <c r="A325" s="42"/>
      <c r="B325" s="20"/>
      <c r="C325" s="21" t="s">
        <v>12</v>
      </c>
      <c r="D325" s="34">
        <f>SUM(D336,D347,D358)</f>
        <v>27</v>
      </c>
      <c r="E325" s="34">
        <f t="shared" ref="E325:G325" si="72">SUM(E336,E347,E358)</f>
        <v>35</v>
      </c>
      <c r="F325" s="43">
        <f t="shared" si="72"/>
        <v>35</v>
      </c>
      <c r="G325" s="34">
        <f t="shared" si="72"/>
        <v>35</v>
      </c>
    </row>
    <row r="326" spans="1:7">
      <c r="A326" s="42"/>
      <c r="B326" s="20"/>
      <c r="C326" s="23" t="s">
        <v>13</v>
      </c>
      <c r="D326" s="24">
        <f>SUM(D327:D332)</f>
        <v>151212</v>
      </c>
      <c r="E326" s="24">
        <f t="shared" ref="E326:G326" si="73">SUM(E327:E332)</f>
        <v>258479</v>
      </c>
      <c r="F326" s="44">
        <f t="shared" si="73"/>
        <v>253100</v>
      </c>
      <c r="G326" s="24">
        <f t="shared" si="73"/>
        <v>242908</v>
      </c>
    </row>
    <row r="327" spans="1:7" ht="24">
      <c r="A327" s="42"/>
      <c r="B327" s="20"/>
      <c r="C327" s="25" t="s">
        <v>14</v>
      </c>
      <c r="D327" s="37">
        <f t="shared" ref="D327:G334" si="74">SUM(D338,D349,D360)</f>
        <v>104122</v>
      </c>
      <c r="E327" s="37">
        <f t="shared" si="74"/>
        <v>153249</v>
      </c>
      <c r="F327" s="45">
        <f t="shared" si="74"/>
        <v>155900</v>
      </c>
      <c r="G327" s="37">
        <f t="shared" si="74"/>
        <v>155908</v>
      </c>
    </row>
    <row r="328" spans="1:7" ht="24">
      <c r="A328" s="42"/>
      <c r="B328" s="20"/>
      <c r="C328" s="25" t="s">
        <v>15</v>
      </c>
      <c r="D328" s="37">
        <f t="shared" si="74"/>
        <v>47090</v>
      </c>
      <c r="E328" s="37">
        <f t="shared" si="74"/>
        <v>105230</v>
      </c>
      <c r="F328" s="45">
        <f t="shared" si="74"/>
        <v>97200</v>
      </c>
      <c r="G328" s="37">
        <f t="shared" si="74"/>
        <v>87000</v>
      </c>
    </row>
    <row r="329" spans="1:7" ht="15" hidden="1" customHeight="1">
      <c r="A329" s="42"/>
      <c r="B329" s="20"/>
      <c r="C329" s="25" t="s">
        <v>16</v>
      </c>
      <c r="D329" s="37">
        <f t="shared" si="74"/>
        <v>0</v>
      </c>
      <c r="E329" s="37">
        <f t="shared" si="74"/>
        <v>0</v>
      </c>
      <c r="F329" s="45">
        <f t="shared" si="74"/>
        <v>0</v>
      </c>
      <c r="G329" s="37">
        <f t="shared" si="74"/>
        <v>0</v>
      </c>
    </row>
    <row r="330" spans="1:7" ht="15" hidden="1" customHeight="1">
      <c r="A330" s="42"/>
      <c r="B330" s="20"/>
      <c r="C330" s="25" t="s">
        <v>17</v>
      </c>
      <c r="D330" s="37">
        <f t="shared" si="74"/>
        <v>0</v>
      </c>
      <c r="E330" s="37">
        <f t="shared" si="74"/>
        <v>0</v>
      </c>
      <c r="F330" s="45">
        <f t="shared" si="74"/>
        <v>0</v>
      </c>
      <c r="G330" s="37">
        <f t="shared" si="74"/>
        <v>0</v>
      </c>
    </row>
    <row r="331" spans="1:7" ht="24" hidden="1" customHeight="1">
      <c r="A331" s="42"/>
      <c r="B331" s="20"/>
      <c r="C331" s="25" t="s">
        <v>18</v>
      </c>
      <c r="D331" s="37">
        <f t="shared" si="74"/>
        <v>0</v>
      </c>
      <c r="E331" s="37">
        <f t="shared" si="74"/>
        <v>0</v>
      </c>
      <c r="F331" s="45">
        <f t="shared" si="74"/>
        <v>0</v>
      </c>
      <c r="G331" s="37">
        <f t="shared" si="74"/>
        <v>0</v>
      </c>
    </row>
    <row r="332" spans="1:7" ht="15" hidden="1" customHeight="1">
      <c r="A332" s="42"/>
      <c r="B332" s="20"/>
      <c r="C332" s="25" t="s">
        <v>19</v>
      </c>
      <c r="D332" s="37">
        <f t="shared" si="74"/>
        <v>0</v>
      </c>
      <c r="E332" s="37">
        <f t="shared" si="74"/>
        <v>0</v>
      </c>
      <c r="F332" s="45">
        <f t="shared" si="74"/>
        <v>0</v>
      </c>
      <c r="G332" s="37">
        <f t="shared" si="74"/>
        <v>0</v>
      </c>
    </row>
    <row r="333" spans="1:7" ht="27.75" customHeight="1" thickBot="1">
      <c r="A333" s="42"/>
      <c r="B333" s="20"/>
      <c r="C333" s="23" t="s">
        <v>20</v>
      </c>
      <c r="D333" s="24">
        <f t="shared" si="74"/>
        <v>7200</v>
      </c>
      <c r="E333" s="24">
        <f t="shared" si="74"/>
        <v>186337</v>
      </c>
      <c r="F333" s="44">
        <f t="shared" si="74"/>
        <v>0</v>
      </c>
      <c r="G333" s="24">
        <f t="shared" si="74"/>
        <v>10620</v>
      </c>
    </row>
    <row r="334" spans="1:7" ht="9" hidden="1" customHeight="1" thickBot="1">
      <c r="A334" s="46"/>
      <c r="B334" s="29"/>
      <c r="C334" s="30" t="s">
        <v>21</v>
      </c>
      <c r="D334" s="31">
        <f t="shared" si="74"/>
        <v>0</v>
      </c>
      <c r="E334" s="31">
        <f t="shared" si="74"/>
        <v>0</v>
      </c>
      <c r="F334" s="47">
        <f t="shared" si="74"/>
        <v>0</v>
      </c>
      <c r="G334" s="31">
        <f t="shared" si="74"/>
        <v>0</v>
      </c>
    </row>
    <row r="335" spans="1:7" ht="15" customHeight="1">
      <c r="A335" s="48" t="s">
        <v>80</v>
      </c>
      <c r="B335" s="49" t="s">
        <v>81</v>
      </c>
      <c r="C335" s="17" t="s">
        <v>11</v>
      </c>
      <c r="D335" s="18">
        <f>SUM(D337,D344,D345)</f>
        <v>32887</v>
      </c>
      <c r="E335" s="18">
        <f t="shared" ref="E335:G335" si="75">SUM(E337,E344,E345)</f>
        <v>34920</v>
      </c>
      <c r="F335" s="41">
        <f t="shared" si="75"/>
        <v>33000</v>
      </c>
      <c r="G335" s="18">
        <f t="shared" si="75"/>
        <v>36540</v>
      </c>
    </row>
    <row r="336" spans="1:7" ht="19.5" customHeight="1">
      <c r="A336" s="50"/>
      <c r="B336" s="51"/>
      <c r="C336" s="21" t="s">
        <v>12</v>
      </c>
      <c r="D336" s="34">
        <v>7</v>
      </c>
      <c r="E336" s="34">
        <v>7</v>
      </c>
      <c r="F336" s="43">
        <v>7</v>
      </c>
      <c r="G336" s="34">
        <v>7</v>
      </c>
    </row>
    <row r="337" spans="1:7" ht="15" customHeight="1">
      <c r="A337" s="50"/>
      <c r="B337" s="51"/>
      <c r="C337" s="23" t="s">
        <v>13</v>
      </c>
      <c r="D337" s="24">
        <f>SUM(D338:D343)</f>
        <v>32887</v>
      </c>
      <c r="E337" s="24">
        <f t="shared" ref="E337:G337" si="76">SUM(E338:E343)</f>
        <v>32895</v>
      </c>
      <c r="F337" s="44">
        <f t="shared" si="76"/>
        <v>33000</v>
      </c>
      <c r="G337" s="24">
        <f t="shared" si="76"/>
        <v>33000</v>
      </c>
    </row>
    <row r="338" spans="1:7" ht="24">
      <c r="A338" s="50"/>
      <c r="B338" s="51"/>
      <c r="C338" s="25" t="s">
        <v>14</v>
      </c>
      <c r="D338" s="37">
        <v>23199</v>
      </c>
      <c r="E338" s="37">
        <v>23200</v>
      </c>
      <c r="F338" s="45">
        <v>23200</v>
      </c>
      <c r="G338" s="37">
        <v>23200</v>
      </c>
    </row>
    <row r="339" spans="1:7" ht="24">
      <c r="A339" s="50"/>
      <c r="B339" s="51"/>
      <c r="C339" s="25" t="s">
        <v>15</v>
      </c>
      <c r="D339" s="37">
        <v>9688</v>
      </c>
      <c r="E339" s="37">
        <v>9695</v>
      </c>
      <c r="F339" s="45">
        <v>9800</v>
      </c>
      <c r="G339" s="37">
        <v>9800</v>
      </c>
    </row>
    <row r="340" spans="1:7" ht="15" hidden="1" customHeight="1">
      <c r="A340" s="50"/>
      <c r="B340" s="51"/>
      <c r="C340" s="25" t="s">
        <v>16</v>
      </c>
      <c r="D340" s="37"/>
      <c r="E340" s="37"/>
      <c r="F340" s="45"/>
      <c r="G340" s="37"/>
    </row>
    <row r="341" spans="1:7" ht="15" hidden="1" customHeight="1">
      <c r="A341" s="50"/>
      <c r="B341" s="51"/>
      <c r="C341" s="25" t="s">
        <v>17</v>
      </c>
      <c r="D341" s="37"/>
      <c r="E341" s="37"/>
      <c r="F341" s="45"/>
      <c r="G341" s="37"/>
    </row>
    <row r="342" spans="1:7" ht="24" hidden="1" customHeight="1">
      <c r="A342" s="50"/>
      <c r="B342" s="51"/>
      <c r="C342" s="25" t="s">
        <v>18</v>
      </c>
      <c r="D342" s="37"/>
      <c r="E342" s="37"/>
      <c r="F342" s="45"/>
      <c r="G342" s="37"/>
    </row>
    <row r="343" spans="1:7" ht="15" hidden="1" customHeight="1">
      <c r="A343" s="50"/>
      <c r="B343" s="51"/>
      <c r="C343" s="25" t="s">
        <v>19</v>
      </c>
      <c r="D343" s="37"/>
      <c r="E343" s="37"/>
      <c r="F343" s="45"/>
      <c r="G343" s="37"/>
    </row>
    <row r="344" spans="1:7" ht="20.25" customHeight="1">
      <c r="A344" s="50"/>
      <c r="B344" s="51"/>
      <c r="C344" s="23" t="s">
        <v>20</v>
      </c>
      <c r="D344" s="24"/>
      <c r="E344" s="24">
        <v>2025</v>
      </c>
      <c r="F344" s="44"/>
      <c r="G344" s="24">
        <v>3540</v>
      </c>
    </row>
    <row r="345" spans="1:7" ht="2.25" hidden="1" customHeight="1">
      <c r="A345" s="50"/>
      <c r="B345" s="51"/>
      <c r="C345" s="23" t="s">
        <v>21</v>
      </c>
      <c r="D345" s="24"/>
      <c r="E345" s="24"/>
      <c r="F345" s="44"/>
      <c r="G345" s="24"/>
    </row>
    <row r="346" spans="1:7" ht="15" customHeight="1">
      <c r="A346" s="50" t="s">
        <v>82</v>
      </c>
      <c r="B346" s="51" t="s">
        <v>83</v>
      </c>
      <c r="C346" s="25" t="s">
        <v>11</v>
      </c>
      <c r="D346" s="52">
        <f>SUM(D348,D355,D356)</f>
        <v>125525</v>
      </c>
      <c r="E346" s="52">
        <f t="shared" ref="E346:G346" si="77">SUM(E348,E355,E356)</f>
        <v>55416</v>
      </c>
      <c r="F346" s="53">
        <f t="shared" si="77"/>
        <v>48600</v>
      </c>
      <c r="G346" s="52">
        <f t="shared" si="77"/>
        <v>52180</v>
      </c>
    </row>
    <row r="347" spans="1:7" ht="18.75" customHeight="1">
      <c r="A347" s="50"/>
      <c r="B347" s="51"/>
      <c r="C347" s="21" t="s">
        <v>12</v>
      </c>
      <c r="D347" s="34">
        <v>20</v>
      </c>
      <c r="E347" s="34">
        <v>9</v>
      </c>
      <c r="F347" s="43">
        <v>9</v>
      </c>
      <c r="G347" s="34">
        <v>9</v>
      </c>
    </row>
    <row r="348" spans="1:7">
      <c r="A348" s="50"/>
      <c r="B348" s="51"/>
      <c r="C348" s="23" t="s">
        <v>13</v>
      </c>
      <c r="D348" s="24">
        <f>SUM(D349:D354)</f>
        <v>118325</v>
      </c>
      <c r="E348" s="24">
        <f t="shared" ref="E348:G348" si="78">SUM(E349:E354)</f>
        <v>46416</v>
      </c>
      <c r="F348" s="44">
        <f t="shared" si="78"/>
        <v>48600</v>
      </c>
      <c r="G348" s="24">
        <f t="shared" si="78"/>
        <v>48640</v>
      </c>
    </row>
    <row r="349" spans="1:7" ht="24">
      <c r="A349" s="50"/>
      <c r="B349" s="51"/>
      <c r="C349" s="25" t="s">
        <v>14</v>
      </c>
      <c r="D349" s="37">
        <v>80923</v>
      </c>
      <c r="E349" s="37">
        <v>35881</v>
      </c>
      <c r="F349" s="45">
        <v>37700</v>
      </c>
      <c r="G349" s="37">
        <v>37740</v>
      </c>
    </row>
    <row r="350" spans="1:7" ht="24">
      <c r="A350" s="50"/>
      <c r="B350" s="51"/>
      <c r="C350" s="25" t="s">
        <v>15</v>
      </c>
      <c r="D350" s="37">
        <v>37402</v>
      </c>
      <c r="E350" s="37">
        <v>10535</v>
      </c>
      <c r="F350" s="45">
        <v>10900</v>
      </c>
      <c r="G350" s="37">
        <v>10900</v>
      </c>
    </row>
    <row r="351" spans="1:7" ht="15" hidden="1" customHeight="1">
      <c r="A351" s="50"/>
      <c r="B351" s="51"/>
      <c r="C351" s="25" t="s">
        <v>16</v>
      </c>
      <c r="D351" s="37"/>
      <c r="E351" s="37"/>
      <c r="F351" s="45"/>
      <c r="G351" s="37"/>
    </row>
    <row r="352" spans="1:7" ht="15" hidden="1" customHeight="1">
      <c r="A352" s="50"/>
      <c r="B352" s="51"/>
      <c r="C352" s="25" t="s">
        <v>17</v>
      </c>
      <c r="D352" s="37"/>
      <c r="E352" s="37"/>
      <c r="F352" s="45"/>
      <c r="G352" s="37"/>
    </row>
    <row r="353" spans="1:7" ht="24" hidden="1" customHeight="1">
      <c r="A353" s="50"/>
      <c r="B353" s="51"/>
      <c r="C353" s="25" t="s">
        <v>18</v>
      </c>
      <c r="D353" s="37"/>
      <c r="E353" s="37"/>
      <c r="F353" s="45"/>
      <c r="G353" s="37"/>
    </row>
    <row r="354" spans="1:7" ht="15" hidden="1" customHeight="1">
      <c r="A354" s="50"/>
      <c r="B354" s="51"/>
      <c r="C354" s="25" t="s">
        <v>19</v>
      </c>
      <c r="D354" s="37"/>
      <c r="E354" s="37"/>
      <c r="F354" s="45"/>
      <c r="G354" s="37"/>
    </row>
    <row r="355" spans="1:7" ht="18" customHeight="1">
      <c r="A355" s="50"/>
      <c r="B355" s="51"/>
      <c r="C355" s="23" t="s">
        <v>20</v>
      </c>
      <c r="D355" s="24">
        <v>7200</v>
      </c>
      <c r="E355" s="24">
        <v>9000</v>
      </c>
      <c r="F355" s="44"/>
      <c r="G355" s="24">
        <v>3540</v>
      </c>
    </row>
    <row r="356" spans="1:7" ht="24" hidden="1" customHeight="1">
      <c r="A356" s="50"/>
      <c r="B356" s="51"/>
      <c r="C356" s="23" t="s">
        <v>21</v>
      </c>
      <c r="D356" s="24"/>
      <c r="E356" s="24"/>
      <c r="F356" s="44"/>
      <c r="G356" s="24"/>
    </row>
    <row r="357" spans="1:7" ht="15" customHeight="1">
      <c r="A357" s="50" t="s">
        <v>84</v>
      </c>
      <c r="B357" s="51" t="s">
        <v>85</v>
      </c>
      <c r="C357" s="25" t="s">
        <v>11</v>
      </c>
      <c r="D357" s="52">
        <f>SUM(D359,D366,D367)</f>
        <v>0</v>
      </c>
      <c r="E357" s="52">
        <f t="shared" ref="E357:G357" si="79">SUM(E359,E366,E367)</f>
        <v>354480</v>
      </c>
      <c r="F357" s="53">
        <f t="shared" si="79"/>
        <v>171500</v>
      </c>
      <c r="G357" s="52">
        <f t="shared" si="79"/>
        <v>164808</v>
      </c>
    </row>
    <row r="358" spans="1:7" ht="17.25" customHeight="1">
      <c r="A358" s="50"/>
      <c r="B358" s="51"/>
      <c r="C358" s="21" t="s">
        <v>12</v>
      </c>
      <c r="D358" s="34"/>
      <c r="E358" s="34">
        <v>19</v>
      </c>
      <c r="F358" s="43">
        <v>19</v>
      </c>
      <c r="G358" s="34">
        <v>19</v>
      </c>
    </row>
    <row r="359" spans="1:7">
      <c r="A359" s="50"/>
      <c r="B359" s="51"/>
      <c r="C359" s="23" t="s">
        <v>13</v>
      </c>
      <c r="D359" s="24">
        <f>SUM(D360:D365)</f>
        <v>0</v>
      </c>
      <c r="E359" s="24">
        <f t="shared" ref="E359:G359" si="80">SUM(E360:E365)</f>
        <v>179168</v>
      </c>
      <c r="F359" s="44">
        <f t="shared" si="80"/>
        <v>171500</v>
      </c>
      <c r="G359" s="24">
        <f t="shared" si="80"/>
        <v>161268</v>
      </c>
    </row>
    <row r="360" spans="1:7" ht="24">
      <c r="A360" s="50"/>
      <c r="B360" s="51"/>
      <c r="C360" s="25" t="s">
        <v>14</v>
      </c>
      <c r="D360" s="37"/>
      <c r="E360" s="37">
        <v>94168</v>
      </c>
      <c r="F360" s="45">
        <v>95000</v>
      </c>
      <c r="G360" s="37">
        <v>94968</v>
      </c>
    </row>
    <row r="361" spans="1:7" ht="24">
      <c r="A361" s="50"/>
      <c r="B361" s="51"/>
      <c r="C361" s="25" t="s">
        <v>15</v>
      </c>
      <c r="D361" s="37"/>
      <c r="E361" s="37">
        <v>85000</v>
      </c>
      <c r="F361" s="45">
        <v>76500</v>
      </c>
      <c r="G361" s="37">
        <v>66300</v>
      </c>
    </row>
    <row r="362" spans="1:7" ht="15" hidden="1" customHeight="1">
      <c r="A362" s="50"/>
      <c r="B362" s="51"/>
      <c r="C362" s="25" t="s">
        <v>16</v>
      </c>
      <c r="D362" s="37"/>
      <c r="E362" s="37"/>
      <c r="F362" s="45"/>
      <c r="G362" s="37"/>
    </row>
    <row r="363" spans="1:7" ht="15" hidden="1" customHeight="1">
      <c r="A363" s="50"/>
      <c r="B363" s="51"/>
      <c r="C363" s="25" t="s">
        <v>17</v>
      </c>
      <c r="D363" s="37"/>
      <c r="E363" s="37"/>
      <c r="F363" s="45"/>
      <c r="G363" s="37"/>
    </row>
    <row r="364" spans="1:7" ht="24" hidden="1" customHeight="1">
      <c r="A364" s="50"/>
      <c r="B364" s="51"/>
      <c r="C364" s="25" t="s">
        <v>18</v>
      </c>
      <c r="D364" s="37"/>
      <c r="E364" s="37"/>
      <c r="F364" s="45"/>
      <c r="G364" s="37"/>
    </row>
    <row r="365" spans="1:7" ht="15" hidden="1" customHeight="1">
      <c r="A365" s="50"/>
      <c r="B365" s="51"/>
      <c r="C365" s="25" t="s">
        <v>19</v>
      </c>
      <c r="D365" s="37"/>
      <c r="E365" s="37"/>
      <c r="F365" s="45"/>
      <c r="G365" s="37"/>
    </row>
    <row r="366" spans="1:7" ht="23.25" customHeight="1" thickBot="1">
      <c r="A366" s="50"/>
      <c r="B366" s="51"/>
      <c r="C366" s="23" t="s">
        <v>20</v>
      </c>
      <c r="D366" s="24"/>
      <c r="E366" s="24">
        <v>175312</v>
      </c>
      <c r="F366" s="44"/>
      <c r="G366" s="24">
        <v>3540</v>
      </c>
    </row>
    <row r="367" spans="1:7" ht="24.75" hidden="1" customHeight="1" thickBot="1">
      <c r="A367" s="54"/>
      <c r="B367" s="55"/>
      <c r="C367" s="30" t="s">
        <v>21</v>
      </c>
      <c r="D367" s="31"/>
      <c r="E367" s="31"/>
      <c r="F367" s="47"/>
      <c r="G367" s="31"/>
    </row>
    <row r="368" spans="1:7" ht="15" customHeight="1">
      <c r="A368" s="40" t="s">
        <v>86</v>
      </c>
      <c r="B368" s="16" t="s">
        <v>87</v>
      </c>
      <c r="C368" s="17" t="s">
        <v>11</v>
      </c>
      <c r="D368" s="18">
        <f>SUM(D370,D377,D378)</f>
        <v>796216</v>
      </c>
      <c r="E368" s="18">
        <f t="shared" ref="E368:G368" si="81">SUM(E370,E377,E378)</f>
        <v>718426</v>
      </c>
      <c r="F368" s="18">
        <f t="shared" si="81"/>
        <v>1051302</v>
      </c>
      <c r="G368" s="18">
        <f t="shared" si="81"/>
        <v>922413</v>
      </c>
    </row>
    <row r="369" spans="1:7" ht="24">
      <c r="A369" s="42"/>
      <c r="B369" s="20"/>
      <c r="C369" s="21" t="s">
        <v>12</v>
      </c>
      <c r="D369" s="34">
        <v>143</v>
      </c>
      <c r="E369" s="34">
        <v>143</v>
      </c>
      <c r="F369" s="34">
        <v>143</v>
      </c>
      <c r="G369" s="34">
        <v>143</v>
      </c>
    </row>
    <row r="370" spans="1:7">
      <c r="A370" s="42"/>
      <c r="B370" s="20"/>
      <c r="C370" s="23" t="s">
        <v>13</v>
      </c>
      <c r="D370" s="24">
        <f>SUM(D371:D376)</f>
        <v>778707</v>
      </c>
      <c r="E370" s="24">
        <f t="shared" ref="E370:G370" si="82">SUM(E371:E376)</f>
        <v>711664</v>
      </c>
      <c r="F370" s="24">
        <f t="shared" si="82"/>
        <v>1051302</v>
      </c>
      <c r="G370" s="24">
        <f t="shared" si="82"/>
        <v>787713</v>
      </c>
    </row>
    <row r="371" spans="1:7" ht="24">
      <c r="A371" s="42"/>
      <c r="B371" s="20"/>
      <c r="C371" s="25" t="s">
        <v>14</v>
      </c>
      <c r="D371" s="37">
        <v>511593</v>
      </c>
      <c r="E371" s="37">
        <v>518919</v>
      </c>
      <c r="F371" s="37">
        <v>816402</v>
      </c>
      <c r="G371" s="37">
        <v>519528</v>
      </c>
    </row>
    <row r="372" spans="1:7" ht="24">
      <c r="A372" s="42"/>
      <c r="B372" s="20"/>
      <c r="C372" s="25" t="s">
        <v>15</v>
      </c>
      <c r="D372" s="37">
        <v>224017</v>
      </c>
      <c r="E372" s="37">
        <v>147369</v>
      </c>
      <c r="F372" s="37">
        <v>184900</v>
      </c>
      <c r="G372" s="37">
        <f>163300</f>
        <v>163300</v>
      </c>
    </row>
    <row r="373" spans="1:7" ht="15" hidden="1" customHeight="1">
      <c r="A373" s="42"/>
      <c r="B373" s="20"/>
      <c r="C373" s="25" t="s">
        <v>16</v>
      </c>
      <c r="D373" s="37"/>
      <c r="E373" s="37"/>
      <c r="F373" s="37"/>
      <c r="G373" s="37"/>
    </row>
    <row r="374" spans="1:7" ht="15" hidden="1" customHeight="1">
      <c r="A374" s="42"/>
      <c r="B374" s="20"/>
      <c r="C374" s="25" t="s">
        <v>17</v>
      </c>
      <c r="D374" s="37"/>
      <c r="E374" s="37"/>
      <c r="F374" s="37"/>
      <c r="G374" s="37"/>
    </row>
    <row r="375" spans="1:7" ht="24" hidden="1" customHeight="1">
      <c r="A375" s="42"/>
      <c r="B375" s="20"/>
      <c r="C375" s="25" t="s">
        <v>18</v>
      </c>
      <c r="D375" s="37"/>
      <c r="E375" s="37"/>
      <c r="F375" s="37"/>
      <c r="G375" s="37"/>
    </row>
    <row r="376" spans="1:7">
      <c r="A376" s="42"/>
      <c r="B376" s="20"/>
      <c r="C376" s="25" t="s">
        <v>19</v>
      </c>
      <c r="D376" s="37">
        <v>43097</v>
      </c>
      <c r="E376" s="37">
        <v>45376</v>
      </c>
      <c r="F376" s="37">
        <v>50000</v>
      </c>
      <c r="G376" s="37">
        <f>166780-71395+9500</f>
        <v>104885</v>
      </c>
    </row>
    <row r="377" spans="1:7" ht="24">
      <c r="A377" s="42"/>
      <c r="B377" s="20"/>
      <c r="C377" s="23" t="s">
        <v>20</v>
      </c>
      <c r="D377" s="24">
        <v>15523</v>
      </c>
      <c r="E377" s="24">
        <v>5788</v>
      </c>
      <c r="F377" s="24"/>
      <c r="G377" s="24">
        <f>101700+33000</f>
        <v>134700</v>
      </c>
    </row>
    <row r="378" spans="1:7" ht="24.75" thickBot="1">
      <c r="A378" s="46"/>
      <c r="B378" s="29"/>
      <c r="C378" s="30" t="s">
        <v>21</v>
      </c>
      <c r="D378" s="31">
        <v>1986</v>
      </c>
      <c r="E378" s="31">
        <v>974</v>
      </c>
      <c r="F378" s="31"/>
      <c r="G378" s="31"/>
    </row>
    <row r="379" spans="1:7">
      <c r="A379" s="40" t="s">
        <v>88</v>
      </c>
      <c r="B379" s="16" t="s">
        <v>89</v>
      </c>
      <c r="C379" s="17" t="s">
        <v>11</v>
      </c>
      <c r="D379" s="18">
        <f>SUM(D381,D388,D389)</f>
        <v>660988</v>
      </c>
      <c r="E379" s="18">
        <f t="shared" ref="E379:G379" si="83">SUM(E381,E388,E389)</f>
        <v>693681</v>
      </c>
      <c r="F379" s="41">
        <f t="shared" si="83"/>
        <v>767100</v>
      </c>
      <c r="G379" s="18">
        <f t="shared" si="83"/>
        <v>787023</v>
      </c>
    </row>
    <row r="380" spans="1:7" ht="19.5" customHeight="1">
      <c r="A380" s="42"/>
      <c r="B380" s="20"/>
      <c r="C380" s="21" t="s">
        <v>12</v>
      </c>
      <c r="D380" s="34">
        <f>SUM(D391,D402,D413,D424)</f>
        <v>88</v>
      </c>
      <c r="E380" s="34">
        <f t="shared" ref="E380:G380" si="84">SUM(E391,E402,E413,E424)</f>
        <v>88</v>
      </c>
      <c r="F380" s="43">
        <f t="shared" si="84"/>
        <v>88</v>
      </c>
      <c r="G380" s="34">
        <f t="shared" si="84"/>
        <v>89</v>
      </c>
    </row>
    <row r="381" spans="1:7">
      <c r="A381" s="42"/>
      <c r="B381" s="20"/>
      <c r="C381" s="23" t="s">
        <v>13</v>
      </c>
      <c r="D381" s="24">
        <f>SUM(D382:D387)</f>
        <v>651536</v>
      </c>
      <c r="E381" s="24">
        <f t="shared" ref="E381:G381" si="85">SUM(E382:E387)</f>
        <v>673441</v>
      </c>
      <c r="F381" s="44">
        <f t="shared" si="85"/>
        <v>767100</v>
      </c>
      <c r="G381" s="24">
        <f t="shared" si="85"/>
        <v>765770</v>
      </c>
    </row>
    <row r="382" spans="1:7" ht="24">
      <c r="A382" s="42"/>
      <c r="B382" s="20"/>
      <c r="C382" s="25" t="s">
        <v>14</v>
      </c>
      <c r="D382" s="37">
        <f t="shared" ref="D382:G389" si="86">SUM(D393,D404,D415,D426)</f>
        <v>234928</v>
      </c>
      <c r="E382" s="37">
        <f t="shared" si="86"/>
        <v>231610</v>
      </c>
      <c r="F382" s="45">
        <f t="shared" si="86"/>
        <v>250700</v>
      </c>
      <c r="G382" s="37">
        <f t="shared" si="86"/>
        <v>252840</v>
      </c>
    </row>
    <row r="383" spans="1:7" ht="24">
      <c r="A383" s="42"/>
      <c r="B383" s="20"/>
      <c r="C383" s="25" t="s">
        <v>15</v>
      </c>
      <c r="D383" s="37">
        <f t="shared" si="86"/>
        <v>416608</v>
      </c>
      <c r="E383" s="37">
        <f t="shared" si="86"/>
        <v>441831</v>
      </c>
      <c r="F383" s="45">
        <f t="shared" si="86"/>
        <v>516400</v>
      </c>
      <c r="G383" s="37">
        <f t="shared" si="86"/>
        <v>512930</v>
      </c>
    </row>
    <row r="384" spans="1:7" ht="15" hidden="1" customHeight="1">
      <c r="A384" s="42"/>
      <c r="B384" s="20"/>
      <c r="C384" s="25" t="s">
        <v>16</v>
      </c>
      <c r="D384" s="37">
        <f t="shared" si="86"/>
        <v>0</v>
      </c>
      <c r="E384" s="37">
        <f t="shared" si="86"/>
        <v>0</v>
      </c>
      <c r="F384" s="45">
        <f t="shared" si="86"/>
        <v>0</v>
      </c>
      <c r="G384" s="37">
        <f t="shared" si="86"/>
        <v>0</v>
      </c>
    </row>
    <row r="385" spans="1:7" ht="15" hidden="1" customHeight="1">
      <c r="A385" s="42"/>
      <c r="B385" s="20"/>
      <c r="C385" s="25" t="s">
        <v>17</v>
      </c>
      <c r="D385" s="37">
        <f t="shared" si="86"/>
        <v>0</v>
      </c>
      <c r="E385" s="37">
        <f t="shared" si="86"/>
        <v>0</v>
      </c>
      <c r="F385" s="45">
        <f t="shared" si="86"/>
        <v>0</v>
      </c>
      <c r="G385" s="37">
        <f t="shared" si="86"/>
        <v>0</v>
      </c>
    </row>
    <row r="386" spans="1:7" ht="24" hidden="1" customHeight="1">
      <c r="A386" s="42"/>
      <c r="B386" s="20"/>
      <c r="C386" s="25" t="s">
        <v>18</v>
      </c>
      <c r="D386" s="37">
        <f t="shared" si="86"/>
        <v>0</v>
      </c>
      <c r="E386" s="37">
        <f t="shared" si="86"/>
        <v>0</v>
      </c>
      <c r="F386" s="45">
        <f t="shared" si="86"/>
        <v>0</v>
      </c>
      <c r="G386" s="37">
        <f t="shared" si="86"/>
        <v>0</v>
      </c>
    </row>
    <row r="387" spans="1:7" ht="15" hidden="1" customHeight="1">
      <c r="A387" s="42"/>
      <c r="B387" s="20"/>
      <c r="C387" s="25" t="s">
        <v>19</v>
      </c>
      <c r="D387" s="37">
        <f t="shared" si="86"/>
        <v>0</v>
      </c>
      <c r="E387" s="37">
        <f t="shared" si="86"/>
        <v>0</v>
      </c>
      <c r="F387" s="45">
        <f t="shared" si="86"/>
        <v>0</v>
      </c>
      <c r="G387" s="37">
        <f t="shared" si="86"/>
        <v>0</v>
      </c>
    </row>
    <row r="388" spans="1:7" ht="20.25" customHeight="1" thickBot="1">
      <c r="A388" s="42"/>
      <c r="B388" s="20"/>
      <c r="C388" s="23" t="s">
        <v>20</v>
      </c>
      <c r="D388" s="24">
        <f t="shared" si="86"/>
        <v>9452</v>
      </c>
      <c r="E388" s="24">
        <f t="shared" si="86"/>
        <v>20240</v>
      </c>
      <c r="F388" s="44">
        <f t="shared" si="86"/>
        <v>0</v>
      </c>
      <c r="G388" s="24">
        <f>SUM(G399,G410,G421,G432)</f>
        <v>21253</v>
      </c>
    </row>
    <row r="389" spans="1:7" ht="24.75" hidden="1" customHeight="1" thickBot="1">
      <c r="A389" s="46"/>
      <c r="B389" s="29"/>
      <c r="C389" s="30" t="s">
        <v>21</v>
      </c>
      <c r="D389" s="31">
        <f t="shared" si="86"/>
        <v>0</v>
      </c>
      <c r="E389" s="31">
        <f t="shared" si="86"/>
        <v>0</v>
      </c>
      <c r="F389" s="47">
        <f t="shared" si="86"/>
        <v>0</v>
      </c>
      <c r="G389" s="31">
        <f t="shared" si="86"/>
        <v>0</v>
      </c>
    </row>
    <row r="390" spans="1:7" ht="15" customHeight="1">
      <c r="A390" s="48" t="s">
        <v>90</v>
      </c>
      <c r="B390" s="49" t="s">
        <v>91</v>
      </c>
      <c r="C390" s="17" t="s">
        <v>11</v>
      </c>
      <c r="D390" s="18">
        <f>SUM(D392,D399,D400)</f>
        <v>301320</v>
      </c>
      <c r="E390" s="18">
        <f t="shared" ref="E390:G390" si="87">SUM(E392,E399,E400)</f>
        <v>321514</v>
      </c>
      <c r="F390" s="41">
        <f t="shared" si="87"/>
        <v>357000</v>
      </c>
      <c r="G390" s="18">
        <f t="shared" si="87"/>
        <v>332700</v>
      </c>
    </row>
    <row r="391" spans="1:7" ht="19.5" customHeight="1">
      <c r="A391" s="50"/>
      <c r="B391" s="51"/>
      <c r="C391" s="21" t="s">
        <v>12</v>
      </c>
      <c r="D391" s="34">
        <v>36</v>
      </c>
      <c r="E391" s="34">
        <v>36</v>
      </c>
      <c r="F391" s="43">
        <v>36</v>
      </c>
      <c r="G391" s="34">
        <v>36</v>
      </c>
    </row>
    <row r="392" spans="1:7" ht="16.5" customHeight="1">
      <c r="A392" s="50"/>
      <c r="B392" s="51"/>
      <c r="C392" s="23" t="s">
        <v>13</v>
      </c>
      <c r="D392" s="24">
        <f>SUM(D393:D398)</f>
        <v>294420</v>
      </c>
      <c r="E392" s="24">
        <f t="shared" ref="E392:G392" si="88">SUM(E393:E398)</f>
        <v>301274</v>
      </c>
      <c r="F392" s="44">
        <f t="shared" si="88"/>
        <v>357000</v>
      </c>
      <c r="G392" s="24">
        <f t="shared" si="88"/>
        <v>329160</v>
      </c>
    </row>
    <row r="393" spans="1:7" ht="24">
      <c r="A393" s="50"/>
      <c r="B393" s="51"/>
      <c r="C393" s="25" t="s">
        <v>14</v>
      </c>
      <c r="D393" s="37">
        <v>89248</v>
      </c>
      <c r="E393" s="37">
        <v>86110</v>
      </c>
      <c r="F393" s="45">
        <v>105000</v>
      </c>
      <c r="G393" s="37">
        <f>105000</f>
        <v>105000</v>
      </c>
    </row>
    <row r="394" spans="1:7" ht="24">
      <c r="A394" s="50"/>
      <c r="B394" s="51"/>
      <c r="C394" s="25" t="s">
        <v>15</v>
      </c>
      <c r="D394" s="37">
        <v>205172</v>
      </c>
      <c r="E394" s="37">
        <v>215164</v>
      </c>
      <c r="F394" s="45">
        <v>252000</v>
      </c>
      <c r="G394" s="37">
        <f>252000-27840</f>
        <v>224160</v>
      </c>
    </row>
    <row r="395" spans="1:7" ht="15" hidden="1" customHeight="1">
      <c r="A395" s="50"/>
      <c r="B395" s="51"/>
      <c r="C395" s="25" t="s">
        <v>16</v>
      </c>
      <c r="D395" s="37"/>
      <c r="E395" s="37"/>
      <c r="F395" s="45"/>
      <c r="G395" s="37"/>
    </row>
    <row r="396" spans="1:7" ht="15" hidden="1" customHeight="1">
      <c r="A396" s="50"/>
      <c r="B396" s="51"/>
      <c r="C396" s="25" t="s">
        <v>17</v>
      </c>
      <c r="D396" s="37"/>
      <c r="E396" s="37"/>
      <c r="F396" s="45"/>
      <c r="G396" s="37"/>
    </row>
    <row r="397" spans="1:7" ht="24" hidden="1" customHeight="1">
      <c r="A397" s="50"/>
      <c r="B397" s="51"/>
      <c r="C397" s="25" t="s">
        <v>18</v>
      </c>
      <c r="D397" s="37"/>
      <c r="E397" s="37"/>
      <c r="F397" s="45"/>
      <c r="G397" s="37"/>
    </row>
    <row r="398" spans="1:7" ht="15" hidden="1" customHeight="1">
      <c r="A398" s="50"/>
      <c r="B398" s="51"/>
      <c r="C398" s="25" t="s">
        <v>19</v>
      </c>
      <c r="D398" s="37"/>
      <c r="E398" s="37"/>
      <c r="F398" s="45"/>
      <c r="G398" s="37"/>
    </row>
    <row r="399" spans="1:7" ht="26.25" customHeight="1">
      <c r="A399" s="50"/>
      <c r="B399" s="51"/>
      <c r="C399" s="23" t="s">
        <v>20</v>
      </c>
      <c r="D399" s="24">
        <v>6900</v>
      </c>
      <c r="E399" s="24">
        <v>20240</v>
      </c>
      <c r="F399" s="44"/>
      <c r="G399" s="24">
        <v>3540</v>
      </c>
    </row>
    <row r="400" spans="1:7" ht="24" hidden="1" customHeight="1">
      <c r="A400" s="50"/>
      <c r="B400" s="51"/>
      <c r="C400" s="23" t="s">
        <v>21</v>
      </c>
      <c r="D400" s="24"/>
      <c r="E400" s="24"/>
      <c r="F400" s="44"/>
      <c r="G400" s="24"/>
    </row>
    <row r="401" spans="1:7" ht="15" customHeight="1">
      <c r="A401" s="50" t="s">
        <v>92</v>
      </c>
      <c r="B401" s="51" t="s">
        <v>93</v>
      </c>
      <c r="C401" s="25" t="s">
        <v>11</v>
      </c>
      <c r="D401" s="52">
        <f>SUM(D403,D410,D411)</f>
        <v>106355</v>
      </c>
      <c r="E401" s="52">
        <f t="shared" ref="E401:G401" si="89">SUM(E403,E410,E411)</f>
        <v>122069</v>
      </c>
      <c r="F401" s="53">
        <f t="shared" si="89"/>
        <v>130700</v>
      </c>
      <c r="G401" s="52">
        <f t="shared" si="89"/>
        <v>130240</v>
      </c>
    </row>
    <row r="402" spans="1:7" ht="24">
      <c r="A402" s="50"/>
      <c r="B402" s="51"/>
      <c r="C402" s="21" t="s">
        <v>12</v>
      </c>
      <c r="D402" s="34">
        <v>14</v>
      </c>
      <c r="E402" s="34">
        <v>14</v>
      </c>
      <c r="F402" s="43">
        <v>14</v>
      </c>
      <c r="G402" s="34">
        <v>14</v>
      </c>
    </row>
    <row r="403" spans="1:7">
      <c r="A403" s="50"/>
      <c r="B403" s="51"/>
      <c r="C403" s="23" t="s">
        <v>13</v>
      </c>
      <c r="D403" s="24">
        <f>SUM(D404:D409)</f>
        <v>105855</v>
      </c>
      <c r="E403" s="24">
        <f t="shared" ref="E403:G403" si="90">SUM(E404:E409)</f>
        <v>122069</v>
      </c>
      <c r="F403" s="44">
        <f t="shared" si="90"/>
        <v>130700</v>
      </c>
      <c r="G403" s="24">
        <f t="shared" si="90"/>
        <v>126700</v>
      </c>
    </row>
    <row r="404" spans="1:7" ht="24">
      <c r="A404" s="50"/>
      <c r="B404" s="51"/>
      <c r="C404" s="25" t="s">
        <v>14</v>
      </c>
      <c r="D404" s="37">
        <v>38400</v>
      </c>
      <c r="E404" s="37">
        <v>38400</v>
      </c>
      <c r="F404" s="45">
        <v>38400</v>
      </c>
      <c r="G404" s="37">
        <v>38400</v>
      </c>
    </row>
    <row r="405" spans="1:7" ht="24">
      <c r="A405" s="50"/>
      <c r="B405" s="51"/>
      <c r="C405" s="25" t="s">
        <v>15</v>
      </c>
      <c r="D405" s="37">
        <v>67455</v>
      </c>
      <c r="E405" s="37">
        <v>83669</v>
      </c>
      <c r="F405" s="45">
        <v>92300</v>
      </c>
      <c r="G405" s="37">
        <f>92300-4000</f>
        <v>88300</v>
      </c>
    </row>
    <row r="406" spans="1:7" ht="15" hidden="1" customHeight="1">
      <c r="A406" s="50"/>
      <c r="B406" s="51"/>
      <c r="C406" s="25" t="s">
        <v>16</v>
      </c>
      <c r="D406" s="37"/>
      <c r="E406" s="37"/>
      <c r="F406" s="45"/>
      <c r="G406" s="37"/>
    </row>
    <row r="407" spans="1:7" ht="15" hidden="1" customHeight="1">
      <c r="A407" s="50"/>
      <c r="B407" s="51"/>
      <c r="C407" s="25" t="s">
        <v>17</v>
      </c>
      <c r="D407" s="37"/>
      <c r="E407" s="37"/>
      <c r="F407" s="45"/>
      <c r="G407" s="37"/>
    </row>
    <row r="408" spans="1:7" ht="24" hidden="1" customHeight="1">
      <c r="A408" s="50"/>
      <c r="B408" s="51"/>
      <c r="C408" s="25" t="s">
        <v>18</v>
      </c>
      <c r="D408" s="37"/>
      <c r="E408" s="37"/>
      <c r="F408" s="45"/>
      <c r="G408" s="37"/>
    </row>
    <row r="409" spans="1:7" ht="15" hidden="1" customHeight="1">
      <c r="A409" s="50"/>
      <c r="B409" s="51"/>
      <c r="C409" s="25" t="s">
        <v>19</v>
      </c>
      <c r="D409" s="37"/>
      <c r="E409" s="37"/>
      <c r="F409" s="45"/>
      <c r="G409" s="37"/>
    </row>
    <row r="410" spans="1:7" ht="20.25" customHeight="1">
      <c r="A410" s="50"/>
      <c r="B410" s="51"/>
      <c r="C410" s="23" t="s">
        <v>20</v>
      </c>
      <c r="D410" s="24">
        <v>500</v>
      </c>
      <c r="E410" s="24"/>
      <c r="F410" s="44"/>
      <c r="G410" s="24">
        <v>3540</v>
      </c>
    </row>
    <row r="411" spans="1:7" ht="24" hidden="1" customHeight="1">
      <c r="A411" s="50"/>
      <c r="B411" s="51"/>
      <c r="C411" s="23" t="s">
        <v>21</v>
      </c>
      <c r="D411" s="24"/>
      <c r="E411" s="24"/>
      <c r="F411" s="44"/>
      <c r="G411" s="24"/>
    </row>
    <row r="412" spans="1:7" ht="15" customHeight="1">
      <c r="A412" s="50" t="s">
        <v>94</v>
      </c>
      <c r="B412" s="51" t="s">
        <v>95</v>
      </c>
      <c r="C412" s="25" t="s">
        <v>11</v>
      </c>
      <c r="D412" s="52">
        <f>SUM(D414,D421,D422)</f>
        <v>188999</v>
      </c>
      <c r="E412" s="52">
        <f t="shared" ref="E412:G412" si="91">SUM(E414,E421,E422)</f>
        <v>175642</v>
      </c>
      <c r="F412" s="53">
        <f t="shared" si="91"/>
        <v>197000</v>
      </c>
      <c r="G412" s="52">
        <f t="shared" si="91"/>
        <v>195913</v>
      </c>
    </row>
    <row r="413" spans="1:7" ht="24">
      <c r="A413" s="50"/>
      <c r="B413" s="51"/>
      <c r="C413" s="21" t="s">
        <v>12</v>
      </c>
      <c r="D413" s="34">
        <v>24</v>
      </c>
      <c r="E413" s="34">
        <v>24</v>
      </c>
      <c r="F413" s="43">
        <v>24</v>
      </c>
      <c r="G413" s="34">
        <v>24</v>
      </c>
    </row>
    <row r="414" spans="1:7">
      <c r="A414" s="50"/>
      <c r="B414" s="51"/>
      <c r="C414" s="23" t="s">
        <v>13</v>
      </c>
      <c r="D414" s="24">
        <f>SUM(D415:D420)</f>
        <v>186947</v>
      </c>
      <c r="E414" s="24">
        <f t="shared" ref="E414:G414" si="92">SUM(E415:E420)</f>
        <v>175642</v>
      </c>
      <c r="F414" s="44">
        <f t="shared" si="92"/>
        <v>197000</v>
      </c>
      <c r="G414" s="24">
        <f t="shared" si="92"/>
        <v>188780</v>
      </c>
    </row>
    <row r="415" spans="1:7" ht="24">
      <c r="A415" s="50"/>
      <c r="B415" s="51"/>
      <c r="C415" s="25" t="s">
        <v>14</v>
      </c>
      <c r="D415" s="37">
        <v>68880</v>
      </c>
      <c r="E415" s="37">
        <v>68880</v>
      </c>
      <c r="F415" s="45">
        <v>68900</v>
      </c>
      <c r="G415" s="37">
        <f>68880</f>
        <v>68880</v>
      </c>
    </row>
    <row r="416" spans="1:7" ht="24">
      <c r="A416" s="50"/>
      <c r="B416" s="51"/>
      <c r="C416" s="25" t="s">
        <v>15</v>
      </c>
      <c r="D416" s="37">
        <v>118067</v>
      </c>
      <c r="E416" s="37">
        <v>106762</v>
      </c>
      <c r="F416" s="45">
        <v>128100</v>
      </c>
      <c r="G416" s="37">
        <f>135600-15700</f>
        <v>119900</v>
      </c>
    </row>
    <row r="417" spans="1:7" ht="15" hidden="1" customHeight="1">
      <c r="A417" s="50"/>
      <c r="B417" s="51"/>
      <c r="C417" s="25" t="s">
        <v>16</v>
      </c>
      <c r="D417" s="37"/>
      <c r="E417" s="37"/>
      <c r="F417" s="45"/>
      <c r="G417" s="37"/>
    </row>
    <row r="418" spans="1:7" ht="15" hidden="1" customHeight="1">
      <c r="A418" s="50"/>
      <c r="B418" s="51"/>
      <c r="C418" s="25" t="s">
        <v>17</v>
      </c>
      <c r="D418" s="37"/>
      <c r="E418" s="37"/>
      <c r="F418" s="45"/>
      <c r="G418" s="37"/>
    </row>
    <row r="419" spans="1:7" ht="24" hidden="1" customHeight="1">
      <c r="A419" s="50"/>
      <c r="B419" s="51"/>
      <c r="C419" s="25" t="s">
        <v>18</v>
      </c>
      <c r="D419" s="37"/>
      <c r="E419" s="37"/>
      <c r="F419" s="45"/>
      <c r="G419" s="37"/>
    </row>
    <row r="420" spans="1:7" ht="15" hidden="1" customHeight="1">
      <c r="A420" s="50"/>
      <c r="B420" s="51"/>
      <c r="C420" s="25" t="s">
        <v>19</v>
      </c>
      <c r="D420" s="37"/>
      <c r="E420" s="37"/>
      <c r="F420" s="45"/>
      <c r="G420" s="37"/>
    </row>
    <row r="421" spans="1:7" ht="22.5" customHeight="1">
      <c r="A421" s="50"/>
      <c r="B421" s="51"/>
      <c r="C421" s="23" t="s">
        <v>20</v>
      </c>
      <c r="D421" s="24">
        <v>2052</v>
      </c>
      <c r="E421" s="24"/>
      <c r="F421" s="44"/>
      <c r="G421" s="24">
        <v>7133</v>
      </c>
    </row>
    <row r="422" spans="1:7" ht="24" hidden="1" customHeight="1">
      <c r="A422" s="50"/>
      <c r="B422" s="51"/>
      <c r="C422" s="23" t="s">
        <v>21</v>
      </c>
      <c r="D422" s="24"/>
      <c r="E422" s="24"/>
      <c r="F422" s="44"/>
      <c r="G422" s="24"/>
    </row>
    <row r="423" spans="1:7" ht="18" customHeight="1">
      <c r="A423" s="50" t="s">
        <v>96</v>
      </c>
      <c r="B423" s="51" t="s">
        <v>97</v>
      </c>
      <c r="C423" s="25" t="s">
        <v>11</v>
      </c>
      <c r="D423" s="52">
        <f>SUM(D425,D432,D433)</f>
        <v>64314</v>
      </c>
      <c r="E423" s="52">
        <f t="shared" ref="E423:G423" si="93">SUM(E425,E432,E433)</f>
        <v>74456</v>
      </c>
      <c r="F423" s="53">
        <f t="shared" si="93"/>
        <v>82400</v>
      </c>
      <c r="G423" s="52">
        <f t="shared" si="93"/>
        <v>128170</v>
      </c>
    </row>
    <row r="424" spans="1:7" ht="21" customHeight="1">
      <c r="A424" s="50"/>
      <c r="B424" s="51"/>
      <c r="C424" s="21" t="s">
        <v>12</v>
      </c>
      <c r="D424" s="34">
        <v>14</v>
      </c>
      <c r="E424" s="34">
        <v>14</v>
      </c>
      <c r="F424" s="43">
        <v>14</v>
      </c>
      <c r="G424" s="34">
        <v>15</v>
      </c>
    </row>
    <row r="425" spans="1:7">
      <c r="A425" s="50"/>
      <c r="B425" s="51"/>
      <c r="C425" s="23" t="s">
        <v>13</v>
      </c>
      <c r="D425" s="24">
        <f>SUM(D426:D431)</f>
        <v>64314</v>
      </c>
      <c r="E425" s="24">
        <f t="shared" ref="E425:G425" si="94">SUM(E426:E431)</f>
        <v>74456</v>
      </c>
      <c r="F425" s="44">
        <f t="shared" si="94"/>
        <v>82400</v>
      </c>
      <c r="G425" s="24">
        <f t="shared" si="94"/>
        <v>121130</v>
      </c>
    </row>
    <row r="426" spans="1:7" ht="28.5" customHeight="1">
      <c r="A426" s="50"/>
      <c r="B426" s="51"/>
      <c r="C426" s="25" t="s">
        <v>14</v>
      </c>
      <c r="D426" s="37">
        <v>38400</v>
      </c>
      <c r="E426" s="37">
        <v>38220</v>
      </c>
      <c r="F426" s="45">
        <v>38400</v>
      </c>
      <c r="G426" s="37">
        <v>40560</v>
      </c>
    </row>
    <row r="427" spans="1:7" ht="25.5" customHeight="1">
      <c r="A427" s="50"/>
      <c r="B427" s="51"/>
      <c r="C427" s="25" t="s">
        <v>15</v>
      </c>
      <c r="D427" s="37">
        <v>25914</v>
      </c>
      <c r="E427" s="37">
        <v>36236</v>
      </c>
      <c r="F427" s="45">
        <v>44000</v>
      </c>
      <c r="G427" s="37">
        <f>44000+18660+4900+20000+400+2000-960+20-8450</f>
        <v>80570</v>
      </c>
    </row>
    <row r="428" spans="1:7" ht="15.75" hidden="1" customHeight="1" thickBot="1">
      <c r="A428" s="50"/>
      <c r="B428" s="51"/>
      <c r="C428" s="25" t="s">
        <v>16</v>
      </c>
      <c r="D428" s="37"/>
      <c r="E428" s="37"/>
      <c r="F428" s="45"/>
      <c r="G428" s="37"/>
    </row>
    <row r="429" spans="1:7" ht="15.75" hidden="1" customHeight="1" thickBot="1">
      <c r="A429" s="50"/>
      <c r="B429" s="51"/>
      <c r="C429" s="25" t="s">
        <v>17</v>
      </c>
      <c r="D429" s="37"/>
      <c r="E429" s="37"/>
      <c r="F429" s="45"/>
      <c r="G429" s="37"/>
    </row>
    <row r="430" spans="1:7" ht="24.75" hidden="1" customHeight="1" thickBot="1">
      <c r="A430" s="50"/>
      <c r="B430" s="51"/>
      <c r="C430" s="25" t="s">
        <v>18</v>
      </c>
      <c r="D430" s="37"/>
      <c r="E430" s="37"/>
      <c r="F430" s="45"/>
      <c r="G430" s="37"/>
    </row>
    <row r="431" spans="1:7" ht="15.75" hidden="1" customHeight="1" thickBot="1">
      <c r="A431" s="50"/>
      <c r="B431" s="51"/>
      <c r="C431" s="25" t="s">
        <v>19</v>
      </c>
      <c r="D431" s="37"/>
      <c r="E431" s="37"/>
      <c r="F431" s="45"/>
      <c r="G431" s="37"/>
    </row>
    <row r="432" spans="1:7" ht="27.75" customHeight="1">
      <c r="A432" s="50"/>
      <c r="B432" s="51"/>
      <c r="C432" s="23" t="s">
        <v>20</v>
      </c>
      <c r="D432" s="24"/>
      <c r="E432" s="37"/>
      <c r="F432" s="44"/>
      <c r="G432" s="72">
        <v>7040</v>
      </c>
    </row>
    <row r="433" spans="1:7" ht="0.75" customHeight="1" thickBot="1">
      <c r="A433" s="54"/>
      <c r="B433" s="55"/>
      <c r="C433" s="30" t="s">
        <v>21</v>
      </c>
      <c r="D433" s="31"/>
      <c r="E433" s="31"/>
      <c r="F433" s="47"/>
      <c r="G433" s="31"/>
    </row>
    <row r="434" spans="1:7">
      <c r="A434" s="40" t="s">
        <v>98</v>
      </c>
      <c r="B434" s="16" t="s">
        <v>99</v>
      </c>
      <c r="C434" s="17" t="s">
        <v>11</v>
      </c>
      <c r="D434" s="18">
        <f>SUM(D436,D443,D444)</f>
        <v>4556157</v>
      </c>
      <c r="E434" s="18">
        <f t="shared" ref="E434:G434" si="95">SUM(E436,E443,E444)</f>
        <v>4548498</v>
      </c>
      <c r="F434" s="41">
        <f t="shared" si="95"/>
        <v>4544220</v>
      </c>
      <c r="G434" s="18">
        <f t="shared" si="95"/>
        <v>4880611</v>
      </c>
    </row>
    <row r="435" spans="1:7" ht="24">
      <c r="A435" s="42"/>
      <c r="B435" s="20"/>
      <c r="C435" s="21" t="s">
        <v>12</v>
      </c>
      <c r="D435" s="34">
        <f>SUM(D446,D457,D468,D479,D490,D501,D512)</f>
        <v>855</v>
      </c>
      <c r="E435" s="34">
        <f t="shared" ref="E435:G435" si="96">SUM(E446,E457,E468,E479,E490,E501,E512)</f>
        <v>855</v>
      </c>
      <c r="F435" s="43">
        <f t="shared" si="96"/>
        <v>855</v>
      </c>
      <c r="G435" s="34">
        <f t="shared" si="96"/>
        <v>853</v>
      </c>
    </row>
    <row r="436" spans="1:7">
      <c r="A436" s="42"/>
      <c r="B436" s="20"/>
      <c r="C436" s="23" t="s">
        <v>13</v>
      </c>
      <c r="D436" s="24">
        <f>SUM(D437:D442)</f>
        <v>4306700</v>
      </c>
      <c r="E436" s="24">
        <f t="shared" ref="E436:G436" si="97">SUM(E437:E442)</f>
        <v>4510099</v>
      </c>
      <c r="F436" s="44">
        <f t="shared" si="97"/>
        <v>4534220</v>
      </c>
      <c r="G436" s="24">
        <f t="shared" si="97"/>
        <v>4511671</v>
      </c>
    </row>
    <row r="437" spans="1:7" ht="24">
      <c r="A437" s="42"/>
      <c r="B437" s="20"/>
      <c r="C437" s="25" t="s">
        <v>14</v>
      </c>
      <c r="D437" s="37">
        <f t="shared" ref="D437:G444" si="98">SUM(D448,D459,D470,D481,D492,D503,D514)</f>
        <v>4017501</v>
      </c>
      <c r="E437" s="37">
        <f t="shared" si="98"/>
        <v>4028137</v>
      </c>
      <c r="F437" s="45">
        <f t="shared" si="98"/>
        <v>4032200</v>
      </c>
      <c r="G437" s="37">
        <f t="shared" si="98"/>
        <v>4026411</v>
      </c>
    </row>
    <row r="438" spans="1:7" ht="24">
      <c r="A438" s="42"/>
      <c r="B438" s="20"/>
      <c r="C438" s="25" t="s">
        <v>15</v>
      </c>
      <c r="D438" s="37">
        <f t="shared" si="98"/>
        <v>287774</v>
      </c>
      <c r="E438" s="37">
        <f t="shared" si="98"/>
        <v>478059</v>
      </c>
      <c r="F438" s="45">
        <f t="shared" si="98"/>
        <v>498920</v>
      </c>
      <c r="G438" s="37">
        <f t="shared" si="98"/>
        <v>474860</v>
      </c>
    </row>
    <row r="439" spans="1:7" ht="15" hidden="1" customHeight="1">
      <c r="A439" s="42"/>
      <c r="B439" s="20"/>
      <c r="C439" s="25" t="s">
        <v>16</v>
      </c>
      <c r="D439" s="37">
        <f t="shared" si="98"/>
        <v>0</v>
      </c>
      <c r="E439" s="37">
        <f t="shared" si="98"/>
        <v>0</v>
      </c>
      <c r="F439" s="45">
        <f t="shared" si="98"/>
        <v>0</v>
      </c>
      <c r="G439" s="37">
        <f t="shared" si="98"/>
        <v>0</v>
      </c>
    </row>
    <row r="440" spans="1:7" ht="15" hidden="1" customHeight="1">
      <c r="A440" s="42"/>
      <c r="B440" s="20"/>
      <c r="C440" s="25" t="s">
        <v>17</v>
      </c>
      <c r="D440" s="37">
        <f t="shared" si="98"/>
        <v>0</v>
      </c>
      <c r="E440" s="37">
        <f t="shared" si="98"/>
        <v>0</v>
      </c>
      <c r="F440" s="45">
        <f t="shared" si="98"/>
        <v>0</v>
      </c>
      <c r="G440" s="37">
        <f t="shared" si="98"/>
        <v>0</v>
      </c>
    </row>
    <row r="441" spans="1:7" ht="24" hidden="1" customHeight="1">
      <c r="A441" s="42"/>
      <c r="B441" s="20"/>
      <c r="C441" s="25" t="s">
        <v>18</v>
      </c>
      <c r="D441" s="37">
        <f t="shared" si="98"/>
        <v>0</v>
      </c>
      <c r="E441" s="37">
        <f t="shared" si="98"/>
        <v>1623</v>
      </c>
      <c r="F441" s="45">
        <f t="shared" si="98"/>
        <v>0</v>
      </c>
      <c r="G441" s="37">
        <f t="shared" si="98"/>
        <v>0</v>
      </c>
    </row>
    <row r="442" spans="1:7">
      <c r="A442" s="42"/>
      <c r="B442" s="20"/>
      <c r="C442" s="25" t="s">
        <v>19</v>
      </c>
      <c r="D442" s="37">
        <f t="shared" si="98"/>
        <v>1425</v>
      </c>
      <c r="E442" s="37">
        <f t="shared" si="98"/>
        <v>2280</v>
      </c>
      <c r="F442" s="45">
        <f t="shared" si="98"/>
        <v>3100</v>
      </c>
      <c r="G442" s="37">
        <f t="shared" si="98"/>
        <v>10400</v>
      </c>
    </row>
    <row r="443" spans="1:7" ht="24.75" thickBot="1">
      <c r="A443" s="42"/>
      <c r="B443" s="20"/>
      <c r="C443" s="23" t="s">
        <v>20</v>
      </c>
      <c r="D443" s="24">
        <f t="shared" si="98"/>
        <v>249457</v>
      </c>
      <c r="E443" s="24">
        <f t="shared" si="98"/>
        <v>38399</v>
      </c>
      <c r="F443" s="44">
        <f t="shared" si="98"/>
        <v>10000</v>
      </c>
      <c r="G443" s="24">
        <f t="shared" si="98"/>
        <v>368940</v>
      </c>
    </row>
    <row r="444" spans="1:7" ht="24.75" hidden="1" customHeight="1" thickBot="1">
      <c r="A444" s="46"/>
      <c r="B444" s="29"/>
      <c r="C444" s="30" t="s">
        <v>21</v>
      </c>
      <c r="D444" s="31">
        <f t="shared" si="98"/>
        <v>0</v>
      </c>
      <c r="E444" s="31">
        <f t="shared" si="98"/>
        <v>0</v>
      </c>
      <c r="F444" s="47">
        <f t="shared" si="98"/>
        <v>0</v>
      </c>
      <c r="G444" s="31">
        <f t="shared" si="98"/>
        <v>0</v>
      </c>
    </row>
    <row r="445" spans="1:7" ht="15" customHeight="1">
      <c r="A445" s="48" t="s">
        <v>100</v>
      </c>
      <c r="B445" s="49" t="s">
        <v>101</v>
      </c>
      <c r="C445" s="17" t="s">
        <v>11</v>
      </c>
      <c r="D445" s="18">
        <f>SUM(D447,D454,D455)</f>
        <v>1229687</v>
      </c>
      <c r="E445" s="18">
        <f t="shared" ref="E445:G445" si="99">SUM(E447,E454,E455)</f>
        <v>1268693</v>
      </c>
      <c r="F445" s="18">
        <f t="shared" si="99"/>
        <v>1276600</v>
      </c>
      <c r="G445" s="18">
        <f t="shared" si="99"/>
        <v>1582920</v>
      </c>
    </row>
    <row r="446" spans="1:7" ht="24">
      <c r="A446" s="50"/>
      <c r="B446" s="51"/>
      <c r="C446" s="21" t="s">
        <v>12</v>
      </c>
      <c r="D446" s="34">
        <v>252</v>
      </c>
      <c r="E446" s="34">
        <v>252</v>
      </c>
      <c r="F446" s="34">
        <v>252</v>
      </c>
      <c r="G446" s="34">
        <v>252</v>
      </c>
    </row>
    <row r="447" spans="1:7">
      <c r="A447" s="50"/>
      <c r="B447" s="51"/>
      <c r="C447" s="23" t="s">
        <v>13</v>
      </c>
      <c r="D447" s="24">
        <f>SUM(D448:D453)</f>
        <v>1212335</v>
      </c>
      <c r="E447" s="24">
        <f t="shared" ref="E447:G447" si="100">SUM(E448:E453)</f>
        <v>1268693</v>
      </c>
      <c r="F447" s="24">
        <f t="shared" si="100"/>
        <v>1276600</v>
      </c>
      <c r="G447" s="24">
        <f t="shared" si="100"/>
        <v>1276580</v>
      </c>
    </row>
    <row r="448" spans="1:7" ht="24">
      <c r="A448" s="50"/>
      <c r="B448" s="51"/>
      <c r="C448" s="25" t="s">
        <v>14</v>
      </c>
      <c r="D448" s="37">
        <v>1191975</v>
      </c>
      <c r="E448" s="37">
        <v>1197995</v>
      </c>
      <c r="F448" s="37">
        <v>1198100</v>
      </c>
      <c r="G448" s="37">
        <v>1198080</v>
      </c>
    </row>
    <row r="449" spans="1:7" ht="24">
      <c r="A449" s="50"/>
      <c r="B449" s="51"/>
      <c r="C449" s="25" t="s">
        <v>15</v>
      </c>
      <c r="D449" s="37">
        <v>20360</v>
      </c>
      <c r="E449" s="37">
        <v>69900</v>
      </c>
      <c r="F449" s="37">
        <v>77500</v>
      </c>
      <c r="G449" s="37">
        <v>77500</v>
      </c>
    </row>
    <row r="450" spans="1:7" ht="15" hidden="1" customHeight="1">
      <c r="A450" s="50"/>
      <c r="B450" s="51"/>
      <c r="C450" s="25" t="s">
        <v>16</v>
      </c>
      <c r="D450" s="37"/>
      <c r="E450" s="37"/>
      <c r="F450" s="37"/>
      <c r="G450" s="37"/>
    </row>
    <row r="451" spans="1:7" ht="15" hidden="1" customHeight="1">
      <c r="A451" s="50"/>
      <c r="B451" s="51"/>
      <c r="C451" s="25" t="s">
        <v>17</v>
      </c>
      <c r="D451" s="37"/>
      <c r="E451" s="37"/>
      <c r="F451" s="37"/>
      <c r="G451" s="37"/>
    </row>
    <row r="452" spans="1:7" ht="24" hidden="1" customHeight="1">
      <c r="A452" s="50"/>
      <c r="B452" s="51"/>
      <c r="C452" s="25" t="s">
        <v>18</v>
      </c>
      <c r="D452" s="37"/>
      <c r="E452" s="37"/>
      <c r="F452" s="37"/>
      <c r="G452" s="37"/>
    </row>
    <row r="453" spans="1:7">
      <c r="A453" s="50"/>
      <c r="B453" s="51"/>
      <c r="C453" s="25" t="s">
        <v>19</v>
      </c>
      <c r="D453" s="37"/>
      <c r="E453" s="37">
        <v>798</v>
      </c>
      <c r="F453" s="37">
        <v>1000</v>
      </c>
      <c r="G453" s="37">
        <v>1000</v>
      </c>
    </row>
    <row r="454" spans="1:7" ht="21" customHeight="1">
      <c r="A454" s="50"/>
      <c r="B454" s="51"/>
      <c r="C454" s="23" t="s">
        <v>20</v>
      </c>
      <c r="D454" s="24">
        <v>17352</v>
      </c>
      <c r="E454" s="24"/>
      <c r="F454" s="24"/>
      <c r="G454" s="24">
        <f>352295-49495+3540</f>
        <v>306340</v>
      </c>
    </row>
    <row r="455" spans="1:7" ht="24.75" hidden="1" customHeight="1" thickBot="1">
      <c r="A455" s="50"/>
      <c r="B455" s="51"/>
      <c r="C455" s="23" t="s">
        <v>21</v>
      </c>
      <c r="D455" s="24"/>
      <c r="E455" s="24"/>
      <c r="F455" s="24"/>
      <c r="G455" s="24"/>
    </row>
    <row r="456" spans="1:7" ht="15" customHeight="1">
      <c r="A456" s="50" t="s">
        <v>102</v>
      </c>
      <c r="B456" s="51" t="s">
        <v>103</v>
      </c>
      <c r="C456" s="25" t="s">
        <v>11</v>
      </c>
      <c r="D456" s="52">
        <f>SUM(D458,D465,D466)</f>
        <v>1312813</v>
      </c>
      <c r="E456" s="52">
        <f t="shared" ref="E456:G456" si="101">SUM(E458,E465,E466)</f>
        <v>1212433</v>
      </c>
      <c r="F456" s="53">
        <f t="shared" si="101"/>
        <v>1219120</v>
      </c>
      <c r="G456" s="52">
        <f t="shared" si="101"/>
        <v>1229641</v>
      </c>
    </row>
    <row r="457" spans="1:7" ht="24">
      <c r="A457" s="50"/>
      <c r="B457" s="51"/>
      <c r="C457" s="21" t="s">
        <v>12</v>
      </c>
      <c r="D457" s="34">
        <v>229</v>
      </c>
      <c r="E457" s="34">
        <v>229</v>
      </c>
      <c r="F457" s="43">
        <v>229</v>
      </c>
      <c r="G457" s="34">
        <v>227</v>
      </c>
    </row>
    <row r="458" spans="1:7">
      <c r="A458" s="50"/>
      <c r="B458" s="51"/>
      <c r="C458" s="23" t="s">
        <v>13</v>
      </c>
      <c r="D458" s="24">
        <f>SUM(D459:D464)</f>
        <v>1103853</v>
      </c>
      <c r="E458" s="24">
        <f t="shared" ref="E458:G458" si="102">SUM(E459:E464)</f>
        <v>1203433</v>
      </c>
      <c r="F458" s="44">
        <f t="shared" si="102"/>
        <v>1209120</v>
      </c>
      <c r="G458" s="24">
        <f t="shared" si="102"/>
        <v>1216101</v>
      </c>
    </row>
    <row r="459" spans="1:7" ht="24">
      <c r="A459" s="50"/>
      <c r="B459" s="51"/>
      <c r="C459" s="25" t="s">
        <v>14</v>
      </c>
      <c r="D459" s="37">
        <v>1081095</v>
      </c>
      <c r="E459" s="37">
        <v>1080790</v>
      </c>
      <c r="F459" s="45">
        <v>1081100</v>
      </c>
      <c r="G459" s="37">
        <v>1081101</v>
      </c>
    </row>
    <row r="460" spans="1:7" ht="24">
      <c r="A460" s="50"/>
      <c r="B460" s="51"/>
      <c r="C460" s="25" t="s">
        <v>15</v>
      </c>
      <c r="D460" s="37">
        <v>21893</v>
      </c>
      <c r="E460" s="37">
        <v>121778</v>
      </c>
      <c r="F460" s="45">
        <f>127150-30</f>
        <v>127120</v>
      </c>
      <c r="G460" s="37">
        <v>127100</v>
      </c>
    </row>
    <row r="461" spans="1:7" ht="15" hidden="1" customHeight="1">
      <c r="A461" s="50"/>
      <c r="B461" s="51"/>
      <c r="C461" s="25" t="s">
        <v>16</v>
      </c>
      <c r="D461" s="37"/>
      <c r="E461" s="37"/>
      <c r="F461" s="45"/>
      <c r="G461" s="37"/>
    </row>
    <row r="462" spans="1:7" ht="15" hidden="1" customHeight="1">
      <c r="A462" s="50"/>
      <c r="B462" s="51"/>
      <c r="C462" s="25" t="s">
        <v>17</v>
      </c>
      <c r="D462" s="37"/>
      <c r="E462" s="37"/>
      <c r="F462" s="45"/>
      <c r="G462" s="37"/>
    </row>
    <row r="463" spans="1:7" ht="24" hidden="1" customHeight="1">
      <c r="A463" s="50"/>
      <c r="B463" s="51"/>
      <c r="C463" s="25" t="s">
        <v>18</v>
      </c>
      <c r="D463" s="37"/>
      <c r="E463" s="37"/>
      <c r="F463" s="45"/>
      <c r="G463" s="37"/>
    </row>
    <row r="464" spans="1:7">
      <c r="A464" s="50"/>
      <c r="B464" s="51"/>
      <c r="C464" s="25" t="s">
        <v>19</v>
      </c>
      <c r="D464" s="37">
        <v>865</v>
      </c>
      <c r="E464" s="37">
        <v>865</v>
      </c>
      <c r="F464" s="45">
        <v>900</v>
      </c>
      <c r="G464" s="37">
        <v>7900</v>
      </c>
    </row>
    <row r="465" spans="1:7" ht="26.25" customHeight="1">
      <c r="A465" s="50"/>
      <c r="B465" s="51"/>
      <c r="C465" s="23" t="s">
        <v>20</v>
      </c>
      <c r="D465" s="24">
        <v>208960</v>
      </c>
      <c r="E465" s="24">
        <f>9000</f>
        <v>9000</v>
      </c>
      <c r="F465" s="44">
        <v>10000</v>
      </c>
      <c r="G465" s="24">
        <f>10000+3540</f>
        <v>13540</v>
      </c>
    </row>
    <row r="466" spans="1:7" ht="24" hidden="1" customHeight="1">
      <c r="A466" s="50"/>
      <c r="B466" s="51"/>
      <c r="C466" s="23" t="s">
        <v>21</v>
      </c>
      <c r="D466" s="24"/>
      <c r="E466" s="24"/>
      <c r="F466" s="44"/>
      <c r="G466" s="24"/>
    </row>
    <row r="467" spans="1:7" ht="15" customHeight="1">
      <c r="A467" s="50" t="s">
        <v>104</v>
      </c>
      <c r="B467" s="51" t="s">
        <v>105</v>
      </c>
      <c r="C467" s="25" t="s">
        <v>11</v>
      </c>
      <c r="D467" s="52">
        <f>SUM(D469,D476,D477)</f>
        <v>766647</v>
      </c>
      <c r="E467" s="52">
        <f t="shared" ref="E467:G467" si="103">SUM(E469,E476,E477)</f>
        <v>800905</v>
      </c>
      <c r="F467" s="53">
        <f t="shared" si="103"/>
        <v>804800</v>
      </c>
      <c r="G467" s="52">
        <f t="shared" si="103"/>
        <v>808340</v>
      </c>
    </row>
    <row r="468" spans="1:7" ht="24">
      <c r="A468" s="50"/>
      <c r="B468" s="51"/>
      <c r="C468" s="21" t="s">
        <v>12</v>
      </c>
      <c r="D468" s="34">
        <v>153</v>
      </c>
      <c r="E468" s="34">
        <v>153</v>
      </c>
      <c r="F468" s="43">
        <v>153</v>
      </c>
      <c r="G468" s="34">
        <v>153</v>
      </c>
    </row>
    <row r="469" spans="1:7">
      <c r="A469" s="50"/>
      <c r="B469" s="51"/>
      <c r="C469" s="23" t="s">
        <v>13</v>
      </c>
      <c r="D469" s="24">
        <f>SUM(D470:D475)</f>
        <v>766647</v>
      </c>
      <c r="E469" s="24">
        <f t="shared" ref="E469:G469" si="104">SUM(E470:E475)</f>
        <v>800905</v>
      </c>
      <c r="F469" s="44">
        <f t="shared" si="104"/>
        <v>804800</v>
      </c>
      <c r="G469" s="24">
        <f t="shared" si="104"/>
        <v>799300</v>
      </c>
    </row>
    <row r="470" spans="1:7" ht="24">
      <c r="A470" s="50"/>
      <c r="B470" s="51"/>
      <c r="C470" s="25" t="s">
        <v>14</v>
      </c>
      <c r="D470" s="37">
        <v>732008</v>
      </c>
      <c r="E470" s="37">
        <v>732765</v>
      </c>
      <c r="F470" s="45">
        <v>733000</v>
      </c>
      <c r="G470" s="37">
        <v>733000</v>
      </c>
    </row>
    <row r="471" spans="1:7" ht="24">
      <c r="A471" s="50"/>
      <c r="B471" s="51"/>
      <c r="C471" s="25" t="s">
        <v>15</v>
      </c>
      <c r="D471" s="37">
        <v>34079</v>
      </c>
      <c r="E471" s="37">
        <v>67523</v>
      </c>
      <c r="F471" s="45">
        <v>70600</v>
      </c>
      <c r="G471" s="37">
        <v>65100</v>
      </c>
    </row>
    <row r="472" spans="1:7" ht="15" hidden="1" customHeight="1">
      <c r="A472" s="50"/>
      <c r="B472" s="51"/>
      <c r="C472" s="25" t="s">
        <v>16</v>
      </c>
      <c r="D472" s="37"/>
      <c r="E472" s="37"/>
      <c r="F472" s="45"/>
      <c r="G472" s="37"/>
    </row>
    <row r="473" spans="1:7" ht="15" hidden="1" customHeight="1">
      <c r="A473" s="50"/>
      <c r="B473" s="51"/>
      <c r="C473" s="25" t="s">
        <v>17</v>
      </c>
      <c r="D473" s="37"/>
      <c r="E473" s="37"/>
      <c r="F473" s="45"/>
      <c r="G473" s="37"/>
    </row>
    <row r="474" spans="1:7" ht="24" hidden="1" customHeight="1">
      <c r="A474" s="50"/>
      <c r="B474" s="51"/>
      <c r="C474" s="25" t="s">
        <v>18</v>
      </c>
      <c r="D474" s="37"/>
      <c r="E474" s="37"/>
      <c r="F474" s="45"/>
      <c r="G474" s="37"/>
    </row>
    <row r="475" spans="1:7">
      <c r="A475" s="50"/>
      <c r="B475" s="51"/>
      <c r="C475" s="25" t="s">
        <v>19</v>
      </c>
      <c r="D475" s="37">
        <v>560</v>
      </c>
      <c r="E475" s="37">
        <v>617</v>
      </c>
      <c r="F475" s="45">
        <v>1200</v>
      </c>
      <c r="G475" s="37">
        <v>1200</v>
      </c>
    </row>
    <row r="476" spans="1:7" ht="27.75" customHeight="1">
      <c r="A476" s="50"/>
      <c r="B476" s="51"/>
      <c r="C476" s="23" t="s">
        <v>20</v>
      </c>
      <c r="D476" s="24"/>
      <c r="E476" s="24"/>
      <c r="F476" s="44"/>
      <c r="G476" s="24">
        <f>5500+3540</f>
        <v>9040</v>
      </c>
    </row>
    <row r="477" spans="1:7" ht="24" hidden="1" customHeight="1">
      <c r="A477" s="50"/>
      <c r="B477" s="51"/>
      <c r="C477" s="23" t="s">
        <v>21</v>
      </c>
      <c r="D477" s="24"/>
      <c r="E477" s="24"/>
      <c r="F477" s="44"/>
      <c r="G477" s="24"/>
    </row>
    <row r="478" spans="1:7" ht="15" customHeight="1">
      <c r="A478" s="50" t="s">
        <v>106</v>
      </c>
      <c r="B478" s="51" t="s">
        <v>107</v>
      </c>
      <c r="C478" s="25" t="s">
        <v>11</v>
      </c>
      <c r="D478" s="52">
        <f>SUM(D480,D487,D488)</f>
        <v>277895</v>
      </c>
      <c r="E478" s="52">
        <f t="shared" ref="E478:G478" si="105">SUM(E480,E487,E488)</f>
        <v>286340</v>
      </c>
      <c r="F478" s="53">
        <f t="shared" si="105"/>
        <v>287500</v>
      </c>
      <c r="G478" s="52">
        <f t="shared" si="105"/>
        <v>296020</v>
      </c>
    </row>
    <row r="479" spans="1:7" ht="24">
      <c r="A479" s="50"/>
      <c r="B479" s="51"/>
      <c r="C479" s="21" t="s">
        <v>12</v>
      </c>
      <c r="D479" s="34">
        <v>52</v>
      </c>
      <c r="E479" s="34">
        <v>52</v>
      </c>
      <c r="F479" s="43">
        <v>52</v>
      </c>
      <c r="G479" s="34">
        <v>52</v>
      </c>
    </row>
    <row r="480" spans="1:7">
      <c r="A480" s="50"/>
      <c r="B480" s="51"/>
      <c r="C480" s="23" t="s">
        <v>13</v>
      </c>
      <c r="D480" s="24">
        <f>SUM(D481:D486)</f>
        <v>277895</v>
      </c>
      <c r="E480" s="24">
        <f t="shared" ref="E480:G480" si="106">SUM(E481:E486)</f>
        <v>286340</v>
      </c>
      <c r="F480" s="44">
        <f t="shared" si="106"/>
        <v>287500</v>
      </c>
      <c r="G480" s="24">
        <f t="shared" si="106"/>
        <v>292480</v>
      </c>
    </row>
    <row r="481" spans="1:7" ht="24">
      <c r="A481" s="50"/>
      <c r="B481" s="51"/>
      <c r="C481" s="25" t="s">
        <v>14</v>
      </c>
      <c r="D481" s="37">
        <v>252013</v>
      </c>
      <c r="E481" s="37">
        <v>252426</v>
      </c>
      <c r="F481" s="45">
        <v>253600</v>
      </c>
      <c r="G481" s="37">
        <v>253580</v>
      </c>
    </row>
    <row r="482" spans="1:7" ht="24">
      <c r="A482" s="50"/>
      <c r="B482" s="51"/>
      <c r="C482" s="25" t="s">
        <v>15</v>
      </c>
      <c r="D482" s="37">
        <v>25882</v>
      </c>
      <c r="E482" s="37">
        <v>33914</v>
      </c>
      <c r="F482" s="45">
        <v>33900</v>
      </c>
      <c r="G482" s="37">
        <v>38600</v>
      </c>
    </row>
    <row r="483" spans="1:7" ht="15" hidden="1" customHeight="1">
      <c r="A483" s="50"/>
      <c r="B483" s="51"/>
      <c r="C483" s="25" t="s">
        <v>16</v>
      </c>
      <c r="D483" s="37"/>
      <c r="E483" s="37"/>
      <c r="F483" s="45"/>
      <c r="G483" s="37"/>
    </row>
    <row r="484" spans="1:7" ht="15" hidden="1" customHeight="1">
      <c r="A484" s="50"/>
      <c r="B484" s="51"/>
      <c r="C484" s="25" t="s">
        <v>17</v>
      </c>
      <c r="D484" s="37"/>
      <c r="E484" s="37"/>
      <c r="F484" s="45"/>
      <c r="G484" s="37"/>
    </row>
    <row r="485" spans="1:7" ht="24" hidden="1" customHeight="1">
      <c r="A485" s="50"/>
      <c r="B485" s="51"/>
      <c r="C485" s="25" t="s">
        <v>18</v>
      </c>
      <c r="D485" s="37"/>
      <c r="E485" s="37"/>
      <c r="F485" s="45"/>
      <c r="G485" s="37"/>
    </row>
    <row r="486" spans="1:7">
      <c r="A486" s="50"/>
      <c r="B486" s="51"/>
      <c r="C486" s="25" t="s">
        <v>19</v>
      </c>
      <c r="D486" s="37"/>
      <c r="E486" s="37"/>
      <c r="F486" s="45"/>
      <c r="G486" s="37">
        <v>300</v>
      </c>
    </row>
    <row r="487" spans="1:7" ht="24">
      <c r="A487" s="50"/>
      <c r="B487" s="51"/>
      <c r="C487" s="23" t="s">
        <v>20</v>
      </c>
      <c r="D487" s="24"/>
      <c r="E487" s="24"/>
      <c r="F487" s="44"/>
      <c r="G487" s="24">
        <v>3540</v>
      </c>
    </row>
    <row r="488" spans="1:7" ht="24" hidden="1" customHeight="1">
      <c r="A488" s="50"/>
      <c r="B488" s="51"/>
      <c r="C488" s="23" t="s">
        <v>21</v>
      </c>
      <c r="D488" s="24"/>
      <c r="E488" s="24"/>
      <c r="F488" s="44"/>
      <c r="G488" s="24"/>
    </row>
    <row r="489" spans="1:7" ht="15" customHeight="1">
      <c r="A489" s="50" t="s">
        <v>108</v>
      </c>
      <c r="B489" s="51" t="s">
        <v>109</v>
      </c>
      <c r="C489" s="25" t="s">
        <v>11</v>
      </c>
      <c r="D489" s="52">
        <f>SUM(D491,D498,D499)</f>
        <v>347189</v>
      </c>
      <c r="E489" s="52">
        <f t="shared" ref="E489:G489" si="107">SUM(E491,E498,E499)</f>
        <v>350099</v>
      </c>
      <c r="F489" s="53">
        <f t="shared" si="107"/>
        <v>352700</v>
      </c>
      <c r="G489" s="52">
        <f t="shared" si="107"/>
        <v>337980</v>
      </c>
    </row>
    <row r="490" spans="1:7" ht="24">
      <c r="A490" s="50"/>
      <c r="B490" s="51"/>
      <c r="C490" s="21" t="s">
        <v>12</v>
      </c>
      <c r="D490" s="34">
        <v>60</v>
      </c>
      <c r="E490" s="34">
        <v>60</v>
      </c>
      <c r="F490" s="43">
        <v>60</v>
      </c>
      <c r="G490" s="34">
        <v>60</v>
      </c>
    </row>
    <row r="491" spans="1:7">
      <c r="A491" s="50"/>
      <c r="B491" s="51"/>
      <c r="C491" s="23" t="s">
        <v>13</v>
      </c>
      <c r="D491" s="24">
        <f>SUM(D492:D497)</f>
        <v>345689</v>
      </c>
      <c r="E491" s="24">
        <f t="shared" ref="E491:G491" si="108">SUM(E492:E497)</f>
        <v>350099</v>
      </c>
      <c r="F491" s="44">
        <f t="shared" si="108"/>
        <v>352700</v>
      </c>
      <c r="G491" s="24">
        <f t="shared" si="108"/>
        <v>334440</v>
      </c>
    </row>
    <row r="492" spans="1:7" ht="24">
      <c r="A492" s="50"/>
      <c r="B492" s="51"/>
      <c r="C492" s="25" t="s">
        <v>14</v>
      </c>
      <c r="D492" s="37">
        <v>282478</v>
      </c>
      <c r="E492" s="37">
        <v>285858</v>
      </c>
      <c r="F492" s="45">
        <v>287900</v>
      </c>
      <c r="G492" s="37">
        <f>287860-5720</f>
        <v>282140</v>
      </c>
    </row>
    <row r="493" spans="1:7" ht="24">
      <c r="A493" s="50"/>
      <c r="B493" s="51"/>
      <c r="C493" s="25" t="s">
        <v>15</v>
      </c>
      <c r="D493" s="37">
        <v>63211</v>
      </c>
      <c r="E493" s="37">
        <v>62618</v>
      </c>
      <c r="F493" s="45">
        <v>64800</v>
      </c>
      <c r="G493" s="37">
        <f>64800-10000-2200-300</f>
        <v>52300</v>
      </c>
    </row>
    <row r="494" spans="1:7" ht="15" hidden="1" customHeight="1">
      <c r="A494" s="50"/>
      <c r="B494" s="51"/>
      <c r="C494" s="25" t="s">
        <v>16</v>
      </c>
      <c r="D494" s="37"/>
      <c r="E494" s="37"/>
      <c r="F494" s="45"/>
      <c r="G494" s="37"/>
    </row>
    <row r="495" spans="1:7" ht="15" hidden="1" customHeight="1">
      <c r="A495" s="50"/>
      <c r="B495" s="51"/>
      <c r="C495" s="25" t="s">
        <v>17</v>
      </c>
      <c r="D495" s="37"/>
      <c r="E495" s="37"/>
      <c r="F495" s="45"/>
      <c r="G495" s="37"/>
    </row>
    <row r="496" spans="1:7" ht="23.25" customHeight="1">
      <c r="A496" s="50"/>
      <c r="B496" s="51"/>
      <c r="C496" s="25" t="s">
        <v>18</v>
      </c>
      <c r="D496" s="37"/>
      <c r="E496" s="37">
        <v>1623</v>
      </c>
      <c r="F496" s="45"/>
      <c r="G496" s="37"/>
    </row>
    <row r="497" spans="1:7" ht="15" hidden="1" customHeight="1">
      <c r="A497" s="50"/>
      <c r="B497" s="51"/>
      <c r="C497" s="25" t="s">
        <v>19</v>
      </c>
      <c r="D497" s="37"/>
      <c r="E497" s="37"/>
      <c r="F497" s="45"/>
      <c r="G497" s="37"/>
    </row>
    <row r="498" spans="1:7" ht="27.75" customHeight="1">
      <c r="A498" s="50"/>
      <c r="B498" s="51"/>
      <c r="C498" s="23" t="s">
        <v>20</v>
      </c>
      <c r="D498" s="24">
        <v>1500</v>
      </c>
      <c r="E498" s="24"/>
      <c r="F498" s="44"/>
      <c r="G498" s="24">
        <v>3540</v>
      </c>
    </row>
    <row r="499" spans="1:7" ht="27" hidden="1" customHeight="1">
      <c r="A499" s="50"/>
      <c r="B499" s="51"/>
      <c r="C499" s="23" t="s">
        <v>21</v>
      </c>
      <c r="D499" s="24"/>
      <c r="E499" s="24"/>
      <c r="F499" s="44"/>
      <c r="G499" s="24"/>
    </row>
    <row r="500" spans="1:7" ht="20.25" customHeight="1">
      <c r="A500" s="50" t="s">
        <v>110</v>
      </c>
      <c r="B500" s="51" t="s">
        <v>111</v>
      </c>
      <c r="C500" s="25" t="s">
        <v>11</v>
      </c>
      <c r="D500" s="52">
        <f>SUM(D502,D509,D510)</f>
        <v>301453</v>
      </c>
      <c r="E500" s="52">
        <f t="shared" ref="E500:G500" si="109">SUM(E502,E509,E510)</f>
        <v>301712</v>
      </c>
      <c r="F500" s="53">
        <f t="shared" si="109"/>
        <v>301900</v>
      </c>
      <c r="G500" s="52">
        <f t="shared" si="109"/>
        <v>302010</v>
      </c>
    </row>
    <row r="501" spans="1:7" ht="24">
      <c r="A501" s="50"/>
      <c r="B501" s="51"/>
      <c r="C501" s="21" t="s">
        <v>12</v>
      </c>
      <c r="D501" s="34">
        <v>56</v>
      </c>
      <c r="E501" s="34">
        <v>56</v>
      </c>
      <c r="F501" s="43">
        <v>56</v>
      </c>
      <c r="G501" s="34">
        <v>56</v>
      </c>
    </row>
    <row r="502" spans="1:7">
      <c r="A502" s="50"/>
      <c r="B502" s="51"/>
      <c r="C502" s="23" t="s">
        <v>13</v>
      </c>
      <c r="D502" s="24">
        <f>SUM(D503:D508)</f>
        <v>301453</v>
      </c>
      <c r="E502" s="24">
        <f t="shared" ref="E502:G502" si="110">SUM(E503:E508)</f>
        <v>301712</v>
      </c>
      <c r="F502" s="44">
        <f t="shared" si="110"/>
        <v>301900</v>
      </c>
      <c r="G502" s="24">
        <f t="shared" si="110"/>
        <v>302010</v>
      </c>
    </row>
    <row r="503" spans="1:7" ht="24">
      <c r="A503" s="50"/>
      <c r="B503" s="51"/>
      <c r="C503" s="25" t="s">
        <v>14</v>
      </c>
      <c r="D503" s="37">
        <v>276458</v>
      </c>
      <c r="E503" s="37">
        <v>276723</v>
      </c>
      <c r="F503" s="45">
        <v>276900</v>
      </c>
      <c r="G503" s="37">
        <v>276910</v>
      </c>
    </row>
    <row r="504" spans="1:7" ht="24">
      <c r="A504" s="50"/>
      <c r="B504" s="51"/>
      <c r="C504" s="25" t="s">
        <v>15</v>
      </c>
      <c r="D504" s="37">
        <v>24995</v>
      </c>
      <c r="E504" s="37">
        <v>24989</v>
      </c>
      <c r="F504" s="45">
        <v>25000</v>
      </c>
      <c r="G504" s="37">
        <v>25100</v>
      </c>
    </row>
    <row r="505" spans="1:7" ht="15" hidden="1" customHeight="1">
      <c r="A505" s="50"/>
      <c r="B505" s="51"/>
      <c r="C505" s="25" t="s">
        <v>16</v>
      </c>
      <c r="D505" s="37"/>
      <c r="E505" s="37"/>
      <c r="F505" s="45"/>
      <c r="G505" s="37"/>
    </row>
    <row r="506" spans="1:7" ht="15" hidden="1" customHeight="1">
      <c r="A506" s="50"/>
      <c r="B506" s="51"/>
      <c r="C506" s="25" t="s">
        <v>17</v>
      </c>
      <c r="D506" s="37"/>
      <c r="E506" s="37"/>
      <c r="F506" s="45"/>
      <c r="G506" s="37"/>
    </row>
    <row r="507" spans="1:7" ht="24" hidden="1" customHeight="1">
      <c r="A507" s="50"/>
      <c r="B507" s="51"/>
      <c r="C507" s="25" t="s">
        <v>18</v>
      </c>
      <c r="D507" s="37"/>
      <c r="E507" s="37"/>
      <c r="F507" s="45"/>
      <c r="G507" s="37"/>
    </row>
    <row r="508" spans="1:7" ht="15" hidden="1" customHeight="1">
      <c r="A508" s="50"/>
      <c r="B508" s="51"/>
      <c r="C508" s="25" t="s">
        <v>19</v>
      </c>
      <c r="D508" s="37"/>
      <c r="E508" s="37"/>
      <c r="F508" s="45"/>
      <c r="G508" s="37"/>
    </row>
    <row r="509" spans="1:7" ht="24">
      <c r="A509" s="50"/>
      <c r="B509" s="51"/>
      <c r="C509" s="23" t="s">
        <v>20</v>
      </c>
      <c r="D509" s="24"/>
      <c r="E509" s="24"/>
      <c r="F509" s="44"/>
      <c r="G509" s="24"/>
    </row>
    <row r="510" spans="1:7" ht="24" hidden="1" customHeight="1">
      <c r="A510" s="50"/>
      <c r="B510" s="51"/>
      <c r="C510" s="23" t="s">
        <v>21</v>
      </c>
      <c r="D510" s="24"/>
      <c r="E510" s="24"/>
      <c r="F510" s="44"/>
      <c r="G510" s="24"/>
    </row>
    <row r="511" spans="1:7" ht="19.5" customHeight="1">
      <c r="A511" s="50" t="s">
        <v>112</v>
      </c>
      <c r="B511" s="51" t="s">
        <v>113</v>
      </c>
      <c r="C511" s="25" t="s">
        <v>11</v>
      </c>
      <c r="D511" s="52">
        <f>SUM(D513,D520,D521)</f>
        <v>320473</v>
      </c>
      <c r="E511" s="52">
        <f t="shared" ref="E511:G511" si="111">SUM(E513,E520,E521)</f>
        <v>328316</v>
      </c>
      <c r="F511" s="52">
        <f t="shared" si="111"/>
        <v>301600</v>
      </c>
      <c r="G511" s="52">
        <f t="shared" si="111"/>
        <v>323700</v>
      </c>
    </row>
    <row r="512" spans="1:7" ht="25.5" customHeight="1">
      <c r="A512" s="50"/>
      <c r="B512" s="51"/>
      <c r="C512" s="21" t="s">
        <v>12</v>
      </c>
      <c r="D512" s="34">
        <v>53</v>
      </c>
      <c r="E512" s="34">
        <v>53</v>
      </c>
      <c r="F512" s="34">
        <v>53</v>
      </c>
      <c r="G512" s="34">
        <v>53</v>
      </c>
    </row>
    <row r="513" spans="1:7">
      <c r="A513" s="50"/>
      <c r="B513" s="51"/>
      <c r="C513" s="23" t="s">
        <v>13</v>
      </c>
      <c r="D513" s="24">
        <f>SUM(D514:D519)</f>
        <v>298828</v>
      </c>
      <c r="E513" s="24">
        <f t="shared" ref="E513:G513" si="112">SUM(E514:E519)</f>
        <v>298917</v>
      </c>
      <c r="F513" s="24">
        <f t="shared" si="112"/>
        <v>301600</v>
      </c>
      <c r="G513" s="24">
        <f t="shared" si="112"/>
        <v>290760</v>
      </c>
    </row>
    <row r="514" spans="1:7" ht="24">
      <c r="A514" s="50"/>
      <c r="B514" s="51"/>
      <c r="C514" s="25" t="s">
        <v>14</v>
      </c>
      <c r="D514" s="37">
        <v>201474</v>
      </c>
      <c r="E514" s="37">
        <v>201580</v>
      </c>
      <c r="F514" s="37">
        <v>201600</v>
      </c>
      <c r="G514" s="37">
        <v>201600</v>
      </c>
    </row>
    <row r="515" spans="1:7" ht="24">
      <c r="A515" s="50"/>
      <c r="B515" s="51"/>
      <c r="C515" s="25" t="s">
        <v>15</v>
      </c>
      <c r="D515" s="37">
        <v>97354</v>
      </c>
      <c r="E515" s="37">
        <v>97337</v>
      </c>
      <c r="F515" s="37">
        <v>100000</v>
      </c>
      <c r="G515" s="37">
        <f>100000-10900+60</f>
        <v>89160</v>
      </c>
    </row>
    <row r="516" spans="1:7" ht="15" hidden="1" customHeight="1">
      <c r="A516" s="50"/>
      <c r="B516" s="51"/>
      <c r="C516" s="25" t="s">
        <v>16</v>
      </c>
      <c r="D516" s="37"/>
      <c r="E516" s="37"/>
      <c r="F516" s="37"/>
      <c r="G516" s="37"/>
    </row>
    <row r="517" spans="1:7" ht="15" hidden="1" customHeight="1">
      <c r="A517" s="50"/>
      <c r="B517" s="51"/>
      <c r="C517" s="25" t="s">
        <v>17</v>
      </c>
      <c r="D517" s="37"/>
      <c r="E517" s="37"/>
      <c r="F517" s="37"/>
      <c r="G517" s="37"/>
    </row>
    <row r="518" spans="1:7" ht="24" hidden="1" customHeight="1">
      <c r="A518" s="50"/>
      <c r="B518" s="51"/>
      <c r="C518" s="25" t="s">
        <v>18</v>
      </c>
      <c r="D518" s="37"/>
      <c r="E518" s="37"/>
      <c r="F518" s="37"/>
      <c r="G518" s="37"/>
    </row>
    <row r="519" spans="1:7" ht="15" hidden="1" customHeight="1">
      <c r="A519" s="50"/>
      <c r="B519" s="51"/>
      <c r="C519" s="25" t="s">
        <v>19</v>
      </c>
      <c r="D519" s="37"/>
      <c r="E519" s="37"/>
      <c r="F519" s="37"/>
      <c r="G519" s="37"/>
    </row>
    <row r="520" spans="1:7" ht="28.5" customHeight="1" thickBot="1">
      <c r="A520" s="50"/>
      <c r="B520" s="51"/>
      <c r="C520" s="23" t="s">
        <v>20</v>
      </c>
      <c r="D520" s="24">
        <v>21645</v>
      </c>
      <c r="E520" s="24">
        <v>29399</v>
      </c>
      <c r="F520" s="24"/>
      <c r="G520" s="24">
        <f>3000+5400+21000+3540</f>
        <v>32940</v>
      </c>
    </row>
    <row r="521" spans="1:7" ht="24.75" hidden="1" customHeight="1" thickBot="1">
      <c r="A521" s="59"/>
      <c r="B521" s="60"/>
      <c r="C521" s="73" t="s">
        <v>21</v>
      </c>
      <c r="D521" s="74"/>
      <c r="E521" s="74"/>
      <c r="F521" s="74"/>
      <c r="G521" s="74"/>
    </row>
    <row r="522" spans="1:7">
      <c r="A522" s="40" t="s">
        <v>114</v>
      </c>
      <c r="B522" s="16" t="s">
        <v>115</v>
      </c>
      <c r="C522" s="17" t="s">
        <v>11</v>
      </c>
      <c r="D522" s="18">
        <f>SUM(D524,D531,D532)</f>
        <v>1531701</v>
      </c>
      <c r="E522" s="18">
        <f t="shared" ref="E522:G522" si="113">SUM(E524,E531,E532)</f>
        <v>1391188</v>
      </c>
      <c r="F522" s="41">
        <f t="shared" si="113"/>
        <v>1363020</v>
      </c>
      <c r="G522" s="18">
        <f t="shared" si="113"/>
        <v>1440150</v>
      </c>
    </row>
    <row r="523" spans="1:7" ht="24">
      <c r="A523" s="42"/>
      <c r="B523" s="20"/>
      <c r="C523" s="21" t="s">
        <v>12</v>
      </c>
      <c r="D523" s="34">
        <f>SUM(D534,D545)</f>
        <v>204</v>
      </c>
      <c r="E523" s="34">
        <f t="shared" ref="E523:G523" si="114">SUM(E534,E545)</f>
        <v>206</v>
      </c>
      <c r="F523" s="43">
        <f t="shared" si="114"/>
        <v>206</v>
      </c>
      <c r="G523" s="34">
        <f t="shared" si="114"/>
        <v>206</v>
      </c>
    </row>
    <row r="524" spans="1:7">
      <c r="A524" s="42"/>
      <c r="B524" s="20"/>
      <c r="C524" s="23" t="s">
        <v>13</v>
      </c>
      <c r="D524" s="24">
        <f>SUM(D525:D530)</f>
        <v>1348426</v>
      </c>
      <c r="E524" s="24">
        <f t="shared" ref="E524:G524" si="115">SUM(E525:E530)</f>
        <v>1341172</v>
      </c>
      <c r="F524" s="44">
        <f t="shared" si="115"/>
        <v>1363020</v>
      </c>
      <c r="G524" s="24">
        <f t="shared" si="115"/>
        <v>1362210</v>
      </c>
    </row>
    <row r="525" spans="1:7" ht="24">
      <c r="A525" s="42"/>
      <c r="B525" s="20"/>
      <c r="C525" s="25" t="s">
        <v>14</v>
      </c>
      <c r="D525" s="37">
        <f t="shared" ref="D525:G532" si="116">SUM(D536,D547)</f>
        <v>1043697</v>
      </c>
      <c r="E525" s="37">
        <f t="shared" si="116"/>
        <v>1050658</v>
      </c>
      <c r="F525" s="45">
        <f t="shared" si="116"/>
        <v>1056620</v>
      </c>
      <c r="G525" s="37">
        <f t="shared" si="116"/>
        <v>1058110</v>
      </c>
    </row>
    <row r="526" spans="1:7" ht="24">
      <c r="A526" s="42"/>
      <c r="B526" s="20"/>
      <c r="C526" s="25" t="s">
        <v>15</v>
      </c>
      <c r="D526" s="37">
        <f t="shared" si="116"/>
        <v>303768</v>
      </c>
      <c r="E526" s="37">
        <f t="shared" si="116"/>
        <v>289014</v>
      </c>
      <c r="F526" s="45">
        <f t="shared" si="116"/>
        <v>304900</v>
      </c>
      <c r="G526" s="37">
        <f t="shared" si="116"/>
        <v>302100</v>
      </c>
    </row>
    <row r="527" spans="1:7" ht="15" hidden="1" customHeight="1">
      <c r="A527" s="42"/>
      <c r="B527" s="20"/>
      <c r="C527" s="25" t="s">
        <v>16</v>
      </c>
      <c r="D527" s="37">
        <f t="shared" si="116"/>
        <v>0</v>
      </c>
      <c r="E527" s="37">
        <f t="shared" si="116"/>
        <v>0</v>
      </c>
      <c r="F527" s="45">
        <f t="shared" si="116"/>
        <v>0</v>
      </c>
      <c r="G527" s="37">
        <f t="shared" si="116"/>
        <v>0</v>
      </c>
    </row>
    <row r="528" spans="1:7" ht="15" hidden="1" customHeight="1">
      <c r="A528" s="42"/>
      <c r="B528" s="20"/>
      <c r="C528" s="25" t="s">
        <v>17</v>
      </c>
      <c r="D528" s="37">
        <f t="shared" si="116"/>
        <v>0</v>
      </c>
      <c r="E528" s="37">
        <f t="shared" si="116"/>
        <v>0</v>
      </c>
      <c r="F528" s="45">
        <f t="shared" si="116"/>
        <v>0</v>
      </c>
      <c r="G528" s="37">
        <f t="shared" si="116"/>
        <v>0</v>
      </c>
    </row>
    <row r="529" spans="1:7" ht="24.75" customHeight="1">
      <c r="A529" s="42"/>
      <c r="B529" s="20"/>
      <c r="C529" s="25" t="s">
        <v>18</v>
      </c>
      <c r="D529" s="37">
        <f t="shared" si="116"/>
        <v>961</v>
      </c>
      <c r="E529" s="37">
        <f t="shared" si="116"/>
        <v>0</v>
      </c>
      <c r="F529" s="45">
        <f t="shared" si="116"/>
        <v>0</v>
      </c>
      <c r="G529" s="37">
        <f t="shared" si="116"/>
        <v>0</v>
      </c>
    </row>
    <row r="530" spans="1:7">
      <c r="A530" s="42"/>
      <c r="B530" s="20"/>
      <c r="C530" s="25" t="s">
        <v>19</v>
      </c>
      <c r="D530" s="37">
        <f t="shared" si="116"/>
        <v>0</v>
      </c>
      <c r="E530" s="37">
        <f t="shared" si="116"/>
        <v>1500</v>
      </c>
      <c r="F530" s="45">
        <f t="shared" si="116"/>
        <v>1500</v>
      </c>
      <c r="G530" s="37">
        <f t="shared" si="116"/>
        <v>2000</v>
      </c>
    </row>
    <row r="531" spans="1:7" ht="25.5" customHeight="1">
      <c r="A531" s="42"/>
      <c r="B531" s="20"/>
      <c r="C531" s="23" t="s">
        <v>20</v>
      </c>
      <c r="D531" s="24">
        <f t="shared" si="116"/>
        <v>176058</v>
      </c>
      <c r="E531" s="24">
        <f t="shared" si="116"/>
        <v>50016</v>
      </c>
      <c r="F531" s="44">
        <f t="shared" si="116"/>
        <v>0</v>
      </c>
      <c r="G531" s="24">
        <f t="shared" si="116"/>
        <v>77940</v>
      </c>
    </row>
    <row r="532" spans="1:7" ht="15.75" customHeight="1" thickBot="1">
      <c r="A532" s="46"/>
      <c r="B532" s="29"/>
      <c r="C532" s="30" t="s">
        <v>21</v>
      </c>
      <c r="D532" s="31">
        <f t="shared" si="116"/>
        <v>7217</v>
      </c>
      <c r="E532" s="31">
        <f t="shared" si="116"/>
        <v>0</v>
      </c>
      <c r="F532" s="47">
        <f t="shared" si="116"/>
        <v>0</v>
      </c>
      <c r="G532" s="31">
        <f t="shared" si="116"/>
        <v>0</v>
      </c>
    </row>
    <row r="533" spans="1:7" ht="24" customHeight="1">
      <c r="A533" s="48" t="s">
        <v>116</v>
      </c>
      <c r="B533" s="49" t="s">
        <v>117</v>
      </c>
      <c r="C533" s="17" t="s">
        <v>11</v>
      </c>
      <c r="D533" s="18">
        <f>SUM(D535,D542,D543)</f>
        <v>1285399</v>
      </c>
      <c r="E533" s="18">
        <f t="shared" ref="E533:G533" si="117">SUM(E535,E542,E543)</f>
        <v>1151741</v>
      </c>
      <c r="F533" s="41">
        <f t="shared" si="117"/>
        <v>1154800</v>
      </c>
      <c r="G533" s="18">
        <f t="shared" si="117"/>
        <v>1141830</v>
      </c>
    </row>
    <row r="534" spans="1:7" ht="24">
      <c r="A534" s="50"/>
      <c r="B534" s="51"/>
      <c r="C534" s="21" t="s">
        <v>12</v>
      </c>
      <c r="D534" s="34">
        <v>182</v>
      </c>
      <c r="E534" s="34">
        <v>184</v>
      </c>
      <c r="F534" s="43">
        <v>184</v>
      </c>
      <c r="G534" s="34">
        <v>184</v>
      </c>
    </row>
    <row r="535" spans="1:7">
      <c r="A535" s="50"/>
      <c r="B535" s="51"/>
      <c r="C535" s="23" t="s">
        <v>13</v>
      </c>
      <c r="D535" s="24">
        <f>SUM(D536:D541)</f>
        <v>1137109</v>
      </c>
      <c r="E535" s="24">
        <f t="shared" ref="E535:G535" si="118">SUM(E536:E541)</f>
        <v>1135202</v>
      </c>
      <c r="F535" s="44">
        <f t="shared" si="118"/>
        <v>1154800</v>
      </c>
      <c r="G535" s="24">
        <f t="shared" si="118"/>
        <v>1126290</v>
      </c>
    </row>
    <row r="536" spans="1:7" ht="24">
      <c r="A536" s="50"/>
      <c r="B536" s="51"/>
      <c r="C536" s="25" t="s">
        <v>14</v>
      </c>
      <c r="D536" s="37">
        <v>879097</v>
      </c>
      <c r="E536" s="37">
        <v>886345</v>
      </c>
      <c r="F536" s="45">
        <v>890300</v>
      </c>
      <c r="G536" s="37">
        <v>891790</v>
      </c>
    </row>
    <row r="537" spans="1:7" ht="24">
      <c r="A537" s="50"/>
      <c r="B537" s="51"/>
      <c r="C537" s="25" t="s">
        <v>15</v>
      </c>
      <c r="D537" s="37">
        <v>258012</v>
      </c>
      <c r="E537" s="37">
        <v>247357</v>
      </c>
      <c r="F537" s="45">
        <v>263000</v>
      </c>
      <c r="G537" s="37">
        <f>261000-28500</f>
        <v>232500</v>
      </c>
    </row>
    <row r="538" spans="1:7" ht="15" hidden="1" customHeight="1">
      <c r="A538" s="50"/>
      <c r="B538" s="51"/>
      <c r="C538" s="25" t="s">
        <v>16</v>
      </c>
      <c r="D538" s="37"/>
      <c r="E538" s="37"/>
      <c r="F538" s="45"/>
      <c r="G538" s="37"/>
    </row>
    <row r="539" spans="1:7" ht="15" hidden="1" customHeight="1">
      <c r="A539" s="50"/>
      <c r="B539" s="51"/>
      <c r="C539" s="25" t="s">
        <v>17</v>
      </c>
      <c r="D539" s="37"/>
      <c r="E539" s="37"/>
      <c r="F539" s="45"/>
      <c r="G539" s="37"/>
    </row>
    <row r="540" spans="1:7" ht="24" hidden="1" customHeight="1">
      <c r="A540" s="50"/>
      <c r="B540" s="51"/>
      <c r="C540" s="25" t="s">
        <v>18</v>
      </c>
      <c r="D540" s="37"/>
      <c r="E540" s="37"/>
      <c r="F540" s="45"/>
      <c r="G540" s="37"/>
    </row>
    <row r="541" spans="1:7">
      <c r="A541" s="50"/>
      <c r="B541" s="51"/>
      <c r="C541" s="25" t="s">
        <v>19</v>
      </c>
      <c r="D541" s="37"/>
      <c r="E541" s="37">
        <v>1500</v>
      </c>
      <c r="F541" s="45">
        <v>1500</v>
      </c>
      <c r="G541" s="37">
        <v>2000</v>
      </c>
    </row>
    <row r="542" spans="1:7" ht="16.5" customHeight="1">
      <c r="A542" s="50"/>
      <c r="B542" s="51"/>
      <c r="C542" s="23" t="s">
        <v>20</v>
      </c>
      <c r="D542" s="24">
        <v>142470</v>
      </c>
      <c r="E542" s="24">
        <v>16539</v>
      </c>
      <c r="F542" s="44"/>
      <c r="G542" s="24">
        <f>12000+3540</f>
        <v>15540</v>
      </c>
    </row>
    <row r="543" spans="1:7" ht="17.25" customHeight="1">
      <c r="A543" s="50"/>
      <c r="B543" s="51"/>
      <c r="C543" s="23" t="s">
        <v>21</v>
      </c>
      <c r="D543" s="24">
        <v>5820</v>
      </c>
      <c r="E543" s="24"/>
      <c r="F543" s="44"/>
      <c r="G543" s="24"/>
    </row>
    <row r="544" spans="1:7" ht="15" customHeight="1">
      <c r="A544" s="50" t="s">
        <v>118</v>
      </c>
      <c r="B544" s="51" t="s">
        <v>119</v>
      </c>
      <c r="C544" s="25" t="s">
        <v>11</v>
      </c>
      <c r="D544" s="52">
        <f>SUM(D546,D553,D554)</f>
        <v>246302</v>
      </c>
      <c r="E544" s="52">
        <f t="shared" ref="E544:G544" si="119">SUM(E546,E553,E554)</f>
        <v>239447</v>
      </c>
      <c r="F544" s="53">
        <f t="shared" si="119"/>
        <v>208220</v>
      </c>
      <c r="G544" s="52">
        <f t="shared" si="119"/>
        <v>298320</v>
      </c>
    </row>
    <row r="545" spans="1:7" ht="24">
      <c r="A545" s="50"/>
      <c r="B545" s="51"/>
      <c r="C545" s="21" t="s">
        <v>12</v>
      </c>
      <c r="D545" s="34">
        <v>22</v>
      </c>
      <c r="E545" s="34">
        <v>22</v>
      </c>
      <c r="F545" s="43">
        <v>22</v>
      </c>
      <c r="G545" s="34">
        <v>22</v>
      </c>
    </row>
    <row r="546" spans="1:7">
      <c r="A546" s="50"/>
      <c r="B546" s="51"/>
      <c r="C546" s="23" t="s">
        <v>13</v>
      </c>
      <c r="D546" s="24">
        <f>SUM(D547:D552)</f>
        <v>211317</v>
      </c>
      <c r="E546" s="24">
        <f t="shared" ref="E546:G546" si="120">SUM(E547:E552)</f>
        <v>205970</v>
      </c>
      <c r="F546" s="44">
        <f t="shared" si="120"/>
        <v>208220</v>
      </c>
      <c r="G546" s="24">
        <f t="shared" si="120"/>
        <v>235920</v>
      </c>
    </row>
    <row r="547" spans="1:7" ht="24">
      <c r="A547" s="50"/>
      <c r="B547" s="51"/>
      <c r="C547" s="25" t="s">
        <v>14</v>
      </c>
      <c r="D547" s="37">
        <v>164600</v>
      </c>
      <c r="E547" s="37">
        <v>164313</v>
      </c>
      <c r="F547" s="45">
        <v>166320</v>
      </c>
      <c r="G547" s="37">
        <v>166320</v>
      </c>
    </row>
    <row r="548" spans="1:7" ht="24">
      <c r="A548" s="50"/>
      <c r="B548" s="51"/>
      <c r="C548" s="25" t="s">
        <v>15</v>
      </c>
      <c r="D548" s="37">
        <v>45756</v>
      </c>
      <c r="E548" s="37">
        <v>41657</v>
      </c>
      <c r="F548" s="45">
        <v>41900</v>
      </c>
      <c r="G548" s="37">
        <v>69600</v>
      </c>
    </row>
    <row r="549" spans="1:7" ht="15" hidden="1" customHeight="1">
      <c r="A549" s="50"/>
      <c r="B549" s="51"/>
      <c r="C549" s="25" t="s">
        <v>16</v>
      </c>
      <c r="D549" s="37"/>
      <c r="E549" s="37"/>
      <c r="F549" s="45"/>
      <c r="G549" s="37"/>
    </row>
    <row r="550" spans="1:7" ht="15" hidden="1" customHeight="1">
      <c r="A550" s="50"/>
      <c r="B550" s="51"/>
      <c r="C550" s="25" t="s">
        <v>17</v>
      </c>
      <c r="D550" s="37"/>
      <c r="E550" s="37"/>
      <c r="F550" s="45"/>
      <c r="G550" s="37"/>
    </row>
    <row r="551" spans="1:7" ht="25.5" customHeight="1">
      <c r="A551" s="50"/>
      <c r="B551" s="51"/>
      <c r="C551" s="25" t="s">
        <v>18</v>
      </c>
      <c r="D551" s="37">
        <v>961</v>
      </c>
      <c r="E551" s="37"/>
      <c r="F551" s="45"/>
      <c r="G551" s="37"/>
    </row>
    <row r="552" spans="1:7" ht="15" hidden="1" customHeight="1">
      <c r="A552" s="50"/>
      <c r="B552" s="51"/>
      <c r="C552" s="25" t="s">
        <v>19</v>
      </c>
      <c r="D552" s="37"/>
      <c r="E552" s="37"/>
      <c r="F552" s="45"/>
      <c r="G552" s="37"/>
    </row>
    <row r="553" spans="1:7" ht="30" customHeight="1">
      <c r="A553" s="50"/>
      <c r="B553" s="51"/>
      <c r="C553" s="23" t="s">
        <v>20</v>
      </c>
      <c r="D553" s="24">
        <v>33588</v>
      </c>
      <c r="E553" s="24">
        <v>33477</v>
      </c>
      <c r="F553" s="44"/>
      <c r="G553" s="24">
        <v>62400</v>
      </c>
    </row>
    <row r="554" spans="1:7" ht="28.5" customHeight="1" thickBot="1">
      <c r="A554" s="50"/>
      <c r="B554" s="51"/>
      <c r="C554" s="30" t="s">
        <v>21</v>
      </c>
      <c r="D554" s="31">
        <v>1397</v>
      </c>
      <c r="E554" s="31"/>
      <c r="F554" s="47"/>
      <c r="G554" s="31"/>
    </row>
    <row r="555" spans="1:7" ht="22.5" customHeight="1">
      <c r="A555" s="75" t="s">
        <v>120</v>
      </c>
      <c r="B555" s="76" t="s">
        <v>121</v>
      </c>
      <c r="C555" s="17" t="s">
        <v>11</v>
      </c>
      <c r="D555" s="18">
        <f>SUM(D557,D564,D565)</f>
        <v>14980310</v>
      </c>
      <c r="E555" s="18">
        <f t="shared" ref="E555:G555" si="121">SUM(E557,E564,E565)</f>
        <v>14229149</v>
      </c>
      <c r="F555" s="33">
        <f t="shared" si="121"/>
        <v>14587290</v>
      </c>
      <c r="G555" s="18">
        <f t="shared" si="121"/>
        <v>16535394</v>
      </c>
    </row>
    <row r="556" spans="1:7" ht="24">
      <c r="A556" s="42"/>
      <c r="B556" s="20"/>
      <c r="C556" s="21" t="s">
        <v>12</v>
      </c>
      <c r="D556" s="34">
        <f>SUM(D567,D633,D677,D688,D699,D710,D721,D765,D776,D809,D864,D952,D941)</f>
        <v>961</v>
      </c>
      <c r="E556" s="34">
        <f>SUM(E567,E633,E677,E688,E699,E710,E721,E765,E776,E809,E864,E952,E941)</f>
        <v>969</v>
      </c>
      <c r="F556" s="35">
        <f>SUM(F567,F633,F677,F688,F699,F710,F721,F765,F776,F809,F864,F952,F941)</f>
        <v>969</v>
      </c>
      <c r="G556" s="34">
        <f>SUM(G567,G633,G677,G688,G699,G710,G721,G765,G776,G809,G864,G952,G941)</f>
        <v>989</v>
      </c>
    </row>
    <row r="557" spans="1:7">
      <c r="A557" s="42"/>
      <c r="B557" s="20"/>
      <c r="C557" s="23" t="s">
        <v>13</v>
      </c>
      <c r="D557" s="24">
        <f>SUM(D558:D563)</f>
        <v>13012404</v>
      </c>
      <c r="E557" s="24">
        <f t="shared" ref="E557:G557" si="122">SUM(E558:E563)</f>
        <v>13412365</v>
      </c>
      <c r="F557" s="36">
        <f t="shared" si="122"/>
        <v>14037290</v>
      </c>
      <c r="G557" s="24">
        <f t="shared" si="122"/>
        <v>14708172</v>
      </c>
    </row>
    <row r="558" spans="1:7" ht="24">
      <c r="A558" s="42"/>
      <c r="B558" s="20"/>
      <c r="C558" s="25" t="s">
        <v>14</v>
      </c>
      <c r="D558" s="37">
        <f t="shared" ref="D558:G565" si="123">SUM(D569,D635,D679,D690,D701,D712,D723,D767,D778,D811,D866,D954,D943)</f>
        <v>7477544</v>
      </c>
      <c r="E558" s="37">
        <f t="shared" si="123"/>
        <v>7758887</v>
      </c>
      <c r="F558" s="38">
        <f t="shared" si="123"/>
        <v>7876995</v>
      </c>
      <c r="G558" s="37">
        <f t="shared" si="123"/>
        <v>8213667</v>
      </c>
    </row>
    <row r="559" spans="1:7" ht="24">
      <c r="A559" s="42"/>
      <c r="B559" s="20"/>
      <c r="C559" s="25" t="s">
        <v>15</v>
      </c>
      <c r="D559" s="37">
        <f t="shared" si="123"/>
        <v>2878207</v>
      </c>
      <c r="E559" s="37">
        <f t="shared" si="123"/>
        <v>3203623</v>
      </c>
      <c r="F559" s="38">
        <f t="shared" si="123"/>
        <v>3215095</v>
      </c>
      <c r="G559" s="37">
        <f t="shared" si="123"/>
        <v>3888765</v>
      </c>
    </row>
    <row r="560" spans="1:7">
      <c r="A560" s="42"/>
      <c r="B560" s="20"/>
      <c r="C560" s="25" t="s">
        <v>16</v>
      </c>
      <c r="D560" s="37">
        <f t="shared" si="123"/>
        <v>69338</v>
      </c>
      <c r="E560" s="37">
        <f t="shared" si="123"/>
        <v>0</v>
      </c>
      <c r="F560" s="38">
        <f t="shared" si="123"/>
        <v>0</v>
      </c>
      <c r="G560" s="37">
        <f t="shared" si="123"/>
        <v>0</v>
      </c>
    </row>
    <row r="561" spans="1:7" ht="15" hidden="1" customHeight="1">
      <c r="A561" s="42"/>
      <c r="B561" s="20"/>
      <c r="C561" s="25" t="s">
        <v>17</v>
      </c>
      <c r="D561" s="37">
        <f t="shared" si="123"/>
        <v>0</v>
      </c>
      <c r="E561" s="37">
        <f t="shared" si="123"/>
        <v>0</v>
      </c>
      <c r="F561" s="38">
        <f t="shared" si="123"/>
        <v>0</v>
      </c>
      <c r="G561" s="37">
        <f t="shared" si="123"/>
        <v>0</v>
      </c>
    </row>
    <row r="562" spans="1:7" ht="24.75" customHeight="1">
      <c r="A562" s="42"/>
      <c r="B562" s="20"/>
      <c r="C562" s="25" t="s">
        <v>18</v>
      </c>
      <c r="D562" s="37">
        <f t="shared" si="123"/>
        <v>369</v>
      </c>
      <c r="E562" s="37">
        <f t="shared" si="123"/>
        <v>1403</v>
      </c>
      <c r="F562" s="38">
        <f t="shared" si="123"/>
        <v>0</v>
      </c>
      <c r="G562" s="37">
        <f t="shared" si="123"/>
        <v>0</v>
      </c>
    </row>
    <row r="563" spans="1:7">
      <c r="A563" s="42"/>
      <c r="B563" s="20"/>
      <c r="C563" s="25" t="s">
        <v>19</v>
      </c>
      <c r="D563" s="37">
        <f t="shared" si="123"/>
        <v>2586946</v>
      </c>
      <c r="E563" s="37">
        <f t="shared" si="123"/>
        <v>2448452</v>
      </c>
      <c r="F563" s="38">
        <f t="shared" si="123"/>
        <v>2945200</v>
      </c>
      <c r="G563" s="37">
        <f t="shared" si="123"/>
        <v>2605740</v>
      </c>
    </row>
    <row r="564" spans="1:7" ht="33.75" customHeight="1">
      <c r="A564" s="42"/>
      <c r="B564" s="20"/>
      <c r="C564" s="23" t="s">
        <v>20</v>
      </c>
      <c r="D564" s="24">
        <f t="shared" si="123"/>
        <v>1962490</v>
      </c>
      <c r="E564" s="24">
        <f t="shared" si="123"/>
        <v>813397</v>
      </c>
      <c r="F564" s="36">
        <f t="shared" si="123"/>
        <v>550000</v>
      </c>
      <c r="G564" s="24">
        <f t="shared" si="123"/>
        <v>1827222</v>
      </c>
    </row>
    <row r="565" spans="1:7" ht="24.75" thickBot="1">
      <c r="A565" s="42"/>
      <c r="B565" s="20"/>
      <c r="C565" s="73" t="s">
        <v>21</v>
      </c>
      <c r="D565" s="74">
        <f t="shared" si="123"/>
        <v>5416</v>
      </c>
      <c r="E565" s="74">
        <f t="shared" si="123"/>
        <v>3387</v>
      </c>
      <c r="F565" s="77">
        <f t="shared" si="123"/>
        <v>0</v>
      </c>
      <c r="G565" s="74">
        <f t="shared" si="123"/>
        <v>0</v>
      </c>
    </row>
    <row r="566" spans="1:7" ht="39.75" customHeight="1">
      <c r="A566" s="40" t="s">
        <v>122</v>
      </c>
      <c r="B566" s="56" t="s">
        <v>123</v>
      </c>
      <c r="C566" s="17" t="s">
        <v>11</v>
      </c>
      <c r="D566" s="18">
        <f>SUM(D568,D575,D576)</f>
        <v>237166</v>
      </c>
      <c r="E566" s="18">
        <f t="shared" ref="E566:G566" si="124">SUM(E568,E575,E576)</f>
        <v>75829</v>
      </c>
      <c r="F566" s="18">
        <f t="shared" si="124"/>
        <v>960000</v>
      </c>
      <c r="G566" s="18">
        <f t="shared" si="124"/>
        <v>821700</v>
      </c>
    </row>
    <row r="567" spans="1:7" ht="24" hidden="1" customHeight="1">
      <c r="A567" s="42"/>
      <c r="B567" s="57"/>
      <c r="C567" s="21" t="s">
        <v>12</v>
      </c>
      <c r="D567" s="34">
        <f>SUM(D578,D589,D600,D611,D622)</f>
        <v>0</v>
      </c>
      <c r="E567" s="34">
        <f t="shared" ref="E567:G567" si="125">SUM(E578,E589,E600,E611,E622)</f>
        <v>0</v>
      </c>
      <c r="F567" s="34">
        <f t="shared" si="125"/>
        <v>0</v>
      </c>
      <c r="G567" s="34">
        <f t="shared" si="125"/>
        <v>0</v>
      </c>
    </row>
    <row r="568" spans="1:7" ht="26.25" customHeight="1">
      <c r="A568" s="42"/>
      <c r="B568" s="57"/>
      <c r="C568" s="23" t="s">
        <v>13</v>
      </c>
      <c r="D568" s="24">
        <f>SUM(D569:D574)</f>
        <v>237166</v>
      </c>
      <c r="E568" s="24">
        <f t="shared" ref="E568:G568" si="126">SUM(E569:E574)</f>
        <v>75829</v>
      </c>
      <c r="F568" s="24">
        <f t="shared" si="126"/>
        <v>960000</v>
      </c>
      <c r="G568" s="24">
        <f t="shared" si="126"/>
        <v>821700</v>
      </c>
    </row>
    <row r="569" spans="1:7" ht="24" hidden="1" customHeight="1">
      <c r="A569" s="42"/>
      <c r="B569" s="57"/>
      <c r="C569" s="25" t="s">
        <v>14</v>
      </c>
      <c r="D569" s="37">
        <f t="shared" ref="D569:G576" si="127">SUM(D580,D591,D602,D613,D624)</f>
        <v>0</v>
      </c>
      <c r="E569" s="37">
        <f t="shared" si="127"/>
        <v>0</v>
      </c>
      <c r="F569" s="37">
        <f t="shared" si="127"/>
        <v>0</v>
      </c>
      <c r="G569" s="37">
        <f t="shared" si="127"/>
        <v>0</v>
      </c>
    </row>
    <row r="570" spans="1:7" ht="51.75" customHeight="1">
      <c r="A570" s="42"/>
      <c r="B570" s="57"/>
      <c r="C570" s="25" t="s">
        <v>15</v>
      </c>
      <c r="D570" s="37">
        <f t="shared" si="127"/>
        <v>15861</v>
      </c>
      <c r="E570" s="37">
        <f t="shared" si="127"/>
        <v>0</v>
      </c>
      <c r="F570" s="37">
        <f t="shared" si="127"/>
        <v>18000</v>
      </c>
      <c r="G570" s="37">
        <f t="shared" si="127"/>
        <v>20000</v>
      </c>
    </row>
    <row r="571" spans="1:7" ht="15" hidden="1" customHeight="1">
      <c r="A571" s="42"/>
      <c r="B571" s="57"/>
      <c r="C571" s="25" t="s">
        <v>16</v>
      </c>
      <c r="D571" s="37">
        <f t="shared" si="127"/>
        <v>0</v>
      </c>
      <c r="E571" s="37">
        <f t="shared" si="127"/>
        <v>0</v>
      </c>
      <c r="F571" s="37">
        <f t="shared" si="127"/>
        <v>0</v>
      </c>
      <c r="G571" s="37">
        <f t="shared" si="127"/>
        <v>0</v>
      </c>
    </row>
    <row r="572" spans="1:7" ht="15" hidden="1" customHeight="1">
      <c r="A572" s="42"/>
      <c r="B572" s="57"/>
      <c r="C572" s="25" t="s">
        <v>17</v>
      </c>
      <c r="D572" s="37">
        <f t="shared" si="127"/>
        <v>0</v>
      </c>
      <c r="E572" s="37">
        <f t="shared" si="127"/>
        <v>0</v>
      </c>
      <c r="F572" s="37">
        <f t="shared" si="127"/>
        <v>0</v>
      </c>
      <c r="G572" s="37">
        <f t="shared" si="127"/>
        <v>0</v>
      </c>
    </row>
    <row r="573" spans="1:7" ht="2.25" hidden="1" customHeight="1">
      <c r="A573" s="42"/>
      <c r="B573" s="57"/>
      <c r="C573" s="25" t="s">
        <v>18</v>
      </c>
      <c r="D573" s="37">
        <f t="shared" si="127"/>
        <v>0</v>
      </c>
      <c r="E573" s="37">
        <f t="shared" si="127"/>
        <v>0</v>
      </c>
      <c r="F573" s="37">
        <f t="shared" si="127"/>
        <v>0</v>
      </c>
      <c r="G573" s="37">
        <f t="shared" si="127"/>
        <v>0</v>
      </c>
    </row>
    <row r="574" spans="1:7" ht="40.5" customHeight="1" thickBot="1">
      <c r="A574" s="42"/>
      <c r="B574" s="57"/>
      <c r="C574" s="25" t="s">
        <v>19</v>
      </c>
      <c r="D574" s="37">
        <f t="shared" si="127"/>
        <v>221305</v>
      </c>
      <c r="E574" s="37">
        <f t="shared" si="127"/>
        <v>75829</v>
      </c>
      <c r="F574" s="37">
        <f t="shared" si="127"/>
        <v>942000</v>
      </c>
      <c r="G574" s="37">
        <f t="shared" si="127"/>
        <v>801700</v>
      </c>
    </row>
    <row r="575" spans="1:7" ht="24.75" hidden="1" customHeight="1" thickBot="1">
      <c r="A575" s="42"/>
      <c r="B575" s="57"/>
      <c r="C575" s="23" t="s">
        <v>20</v>
      </c>
      <c r="D575" s="24">
        <f t="shared" si="127"/>
        <v>0</v>
      </c>
      <c r="E575" s="24">
        <f t="shared" si="127"/>
        <v>0</v>
      </c>
      <c r="F575" s="24">
        <f t="shared" si="127"/>
        <v>0</v>
      </c>
      <c r="G575" s="24">
        <f t="shared" si="127"/>
        <v>0</v>
      </c>
    </row>
    <row r="576" spans="1:7" ht="24.75" hidden="1" customHeight="1" thickBot="1">
      <c r="A576" s="46"/>
      <c r="B576" s="58"/>
      <c r="C576" s="30" t="s">
        <v>21</v>
      </c>
      <c r="D576" s="31">
        <f t="shared" si="127"/>
        <v>0</v>
      </c>
      <c r="E576" s="31">
        <f t="shared" si="127"/>
        <v>0</v>
      </c>
      <c r="F576" s="31">
        <f t="shared" si="127"/>
        <v>0</v>
      </c>
      <c r="G576" s="31">
        <f t="shared" si="127"/>
        <v>0</v>
      </c>
    </row>
    <row r="577" spans="1:7" ht="15" customHeight="1">
      <c r="A577" s="48" t="s">
        <v>124</v>
      </c>
      <c r="B577" s="49" t="s">
        <v>125</v>
      </c>
      <c r="C577" s="17" t="s">
        <v>11</v>
      </c>
      <c r="D577" s="18">
        <f>SUM(D579,D586,D587)</f>
        <v>0</v>
      </c>
      <c r="E577" s="18">
        <f t="shared" ref="E577:G577" si="128">SUM(E579,E586,E587)</f>
        <v>0</v>
      </c>
      <c r="F577" s="18">
        <f t="shared" si="128"/>
        <v>210000</v>
      </c>
      <c r="G577" s="18">
        <f t="shared" si="128"/>
        <v>289000</v>
      </c>
    </row>
    <row r="578" spans="1:7" ht="24" hidden="1" customHeight="1">
      <c r="A578" s="50"/>
      <c r="B578" s="51"/>
      <c r="C578" s="21" t="s">
        <v>12</v>
      </c>
      <c r="D578" s="34"/>
      <c r="E578" s="34"/>
      <c r="F578" s="34"/>
      <c r="G578" s="34"/>
    </row>
    <row r="579" spans="1:7">
      <c r="A579" s="50"/>
      <c r="B579" s="51"/>
      <c r="C579" s="23" t="s">
        <v>13</v>
      </c>
      <c r="D579" s="24">
        <f>SUM(D580:D585)</f>
        <v>0</v>
      </c>
      <c r="E579" s="24">
        <f t="shared" ref="E579:G579" si="129">SUM(E580:E585)</f>
        <v>0</v>
      </c>
      <c r="F579" s="24">
        <f t="shared" si="129"/>
        <v>210000</v>
      </c>
      <c r="G579" s="24">
        <f t="shared" si="129"/>
        <v>289000</v>
      </c>
    </row>
    <row r="580" spans="1:7" ht="24" hidden="1" customHeight="1">
      <c r="A580" s="50"/>
      <c r="B580" s="51"/>
      <c r="C580" s="25" t="s">
        <v>14</v>
      </c>
      <c r="D580" s="37"/>
      <c r="E580" s="37"/>
      <c r="F580" s="37"/>
      <c r="G580" s="37"/>
    </row>
    <row r="581" spans="1:7" ht="24">
      <c r="A581" s="50"/>
      <c r="B581" s="51"/>
      <c r="C581" s="25" t="s">
        <v>15</v>
      </c>
      <c r="D581" s="37"/>
      <c r="E581" s="37"/>
      <c r="F581" s="37">
        <v>9000</v>
      </c>
      <c r="G581" s="37">
        <v>5000</v>
      </c>
    </row>
    <row r="582" spans="1:7" ht="15" hidden="1" customHeight="1">
      <c r="A582" s="50"/>
      <c r="B582" s="51"/>
      <c r="C582" s="25" t="s">
        <v>16</v>
      </c>
      <c r="D582" s="37"/>
      <c r="E582" s="37"/>
      <c r="F582" s="37"/>
      <c r="G582" s="37"/>
    </row>
    <row r="583" spans="1:7" ht="15" hidden="1" customHeight="1">
      <c r="A583" s="50"/>
      <c r="B583" s="51"/>
      <c r="C583" s="25" t="s">
        <v>17</v>
      </c>
      <c r="D583" s="37"/>
      <c r="E583" s="37"/>
      <c r="F583" s="37"/>
      <c r="G583" s="37"/>
    </row>
    <row r="584" spans="1:7" ht="24" hidden="1" customHeight="1">
      <c r="A584" s="50"/>
      <c r="B584" s="51"/>
      <c r="C584" s="25" t="s">
        <v>18</v>
      </c>
      <c r="D584" s="37"/>
      <c r="E584" s="37"/>
      <c r="F584" s="37"/>
      <c r="G584" s="37"/>
    </row>
    <row r="585" spans="1:7">
      <c r="A585" s="50"/>
      <c r="B585" s="51"/>
      <c r="C585" s="25" t="s">
        <v>19</v>
      </c>
      <c r="D585" s="37"/>
      <c r="E585" s="37"/>
      <c r="F585" s="37">
        <v>201000</v>
      </c>
      <c r="G585" s="37">
        <f>255000+29000</f>
        <v>284000</v>
      </c>
    </row>
    <row r="586" spans="1:7" ht="24" hidden="1" customHeight="1">
      <c r="A586" s="50"/>
      <c r="B586" s="51"/>
      <c r="C586" s="23" t="s">
        <v>20</v>
      </c>
      <c r="D586" s="24"/>
      <c r="E586" s="24"/>
      <c r="F586" s="24"/>
      <c r="G586" s="24"/>
    </row>
    <row r="587" spans="1:7" ht="24" hidden="1" customHeight="1">
      <c r="A587" s="50"/>
      <c r="B587" s="51"/>
      <c r="C587" s="23" t="s">
        <v>21</v>
      </c>
      <c r="D587" s="24"/>
      <c r="E587" s="24"/>
      <c r="F587" s="24"/>
      <c r="G587" s="24"/>
    </row>
    <row r="588" spans="1:7" ht="15" customHeight="1">
      <c r="A588" s="50" t="s">
        <v>126</v>
      </c>
      <c r="B588" s="51" t="s">
        <v>127</v>
      </c>
      <c r="C588" s="25" t="s">
        <v>11</v>
      </c>
      <c r="D588" s="52">
        <f>SUM(D590,D597,D598)</f>
        <v>0</v>
      </c>
      <c r="E588" s="52">
        <f t="shared" ref="E588:F588" si="130">SUM(E590,E597,E598)</f>
        <v>0</v>
      </c>
      <c r="F588" s="52">
        <f t="shared" si="130"/>
        <v>260000</v>
      </c>
      <c r="G588" s="52">
        <f>SUM(G590,G597,G598)</f>
        <v>241700</v>
      </c>
    </row>
    <row r="589" spans="1:7" ht="24" hidden="1" customHeight="1">
      <c r="A589" s="50"/>
      <c r="B589" s="51"/>
      <c r="C589" s="21" t="s">
        <v>12</v>
      </c>
      <c r="D589" s="34"/>
      <c r="E589" s="34"/>
      <c r="F589" s="34"/>
      <c r="G589" s="34"/>
    </row>
    <row r="590" spans="1:7">
      <c r="A590" s="50"/>
      <c r="B590" s="51"/>
      <c r="C590" s="23" t="s">
        <v>13</v>
      </c>
      <c r="D590" s="24">
        <f>SUM(D591:D596)</f>
        <v>0</v>
      </c>
      <c r="E590" s="24">
        <f t="shared" ref="E590:G590" si="131">SUM(E591:E596)</f>
        <v>0</v>
      </c>
      <c r="F590" s="24">
        <f t="shared" si="131"/>
        <v>260000</v>
      </c>
      <c r="G590" s="24">
        <f t="shared" si="131"/>
        <v>241700</v>
      </c>
    </row>
    <row r="591" spans="1:7" ht="24" hidden="1" customHeight="1">
      <c r="A591" s="50"/>
      <c r="B591" s="51"/>
      <c r="C591" s="25" t="s">
        <v>14</v>
      </c>
      <c r="D591" s="37"/>
      <c r="E591" s="37"/>
      <c r="F591" s="37"/>
      <c r="G591" s="37"/>
    </row>
    <row r="592" spans="1:7" ht="30.75" customHeight="1">
      <c r="A592" s="50"/>
      <c r="B592" s="51"/>
      <c r="C592" s="25" t="s">
        <v>15</v>
      </c>
      <c r="D592" s="37"/>
      <c r="E592" s="37"/>
      <c r="F592" s="37"/>
      <c r="G592" s="37">
        <v>5000</v>
      </c>
    </row>
    <row r="593" spans="1:7" ht="15" hidden="1" customHeight="1">
      <c r="A593" s="50"/>
      <c r="B593" s="51"/>
      <c r="C593" s="25" t="s">
        <v>16</v>
      </c>
      <c r="D593" s="37"/>
      <c r="E593" s="37"/>
      <c r="F593" s="37"/>
      <c r="G593" s="37"/>
    </row>
    <row r="594" spans="1:7" ht="15" hidden="1" customHeight="1">
      <c r="A594" s="50"/>
      <c r="B594" s="51"/>
      <c r="C594" s="25" t="s">
        <v>17</v>
      </c>
      <c r="D594" s="37"/>
      <c r="E594" s="37"/>
      <c r="F594" s="37"/>
      <c r="G594" s="37"/>
    </row>
    <row r="595" spans="1:7" ht="24" hidden="1" customHeight="1">
      <c r="A595" s="50"/>
      <c r="B595" s="51"/>
      <c r="C595" s="25" t="s">
        <v>18</v>
      </c>
      <c r="D595" s="37"/>
      <c r="E595" s="37"/>
      <c r="F595" s="37"/>
      <c r="G595" s="37"/>
    </row>
    <row r="596" spans="1:7" ht="19.5" customHeight="1">
      <c r="A596" s="50"/>
      <c r="B596" s="51"/>
      <c r="C596" s="25" t="s">
        <v>19</v>
      </c>
      <c r="D596" s="37"/>
      <c r="E596" s="37"/>
      <c r="F596" s="37">
        <v>260000</v>
      </c>
      <c r="G596" s="37">
        <f>255000-18300</f>
        <v>236700</v>
      </c>
    </row>
    <row r="597" spans="1:7" ht="24" hidden="1" customHeight="1">
      <c r="A597" s="50"/>
      <c r="B597" s="51"/>
      <c r="C597" s="23" t="s">
        <v>20</v>
      </c>
      <c r="D597" s="24"/>
      <c r="E597" s="24"/>
      <c r="F597" s="24"/>
      <c r="G597" s="24"/>
    </row>
    <row r="598" spans="1:7" ht="24" hidden="1" customHeight="1">
      <c r="A598" s="50"/>
      <c r="B598" s="51"/>
      <c r="C598" s="23" t="s">
        <v>21</v>
      </c>
      <c r="D598" s="24"/>
      <c r="E598" s="24"/>
      <c r="F598" s="24"/>
      <c r="G598" s="24"/>
    </row>
    <row r="599" spans="1:7" ht="22.5" customHeight="1">
      <c r="A599" s="50" t="s">
        <v>128</v>
      </c>
      <c r="B599" s="51" t="s">
        <v>129</v>
      </c>
      <c r="C599" s="25" t="s">
        <v>11</v>
      </c>
      <c r="D599" s="52">
        <f>SUM(D601,D608,D609)</f>
        <v>237166</v>
      </c>
      <c r="E599" s="52">
        <f t="shared" ref="E599:G599" si="132">SUM(E601,E608,E609)</f>
        <v>75829</v>
      </c>
      <c r="F599" s="52">
        <f t="shared" si="132"/>
        <v>200000</v>
      </c>
      <c r="G599" s="52">
        <f t="shared" si="132"/>
        <v>241000</v>
      </c>
    </row>
    <row r="600" spans="1:7" ht="24" hidden="1" customHeight="1">
      <c r="A600" s="50"/>
      <c r="B600" s="51"/>
      <c r="C600" s="21" t="s">
        <v>12</v>
      </c>
      <c r="D600" s="34"/>
      <c r="E600" s="34"/>
      <c r="F600" s="34"/>
      <c r="G600" s="34"/>
    </row>
    <row r="601" spans="1:7" ht="18.75" customHeight="1">
      <c r="A601" s="50"/>
      <c r="B601" s="51"/>
      <c r="C601" s="23" t="s">
        <v>13</v>
      </c>
      <c r="D601" s="24">
        <f>SUM(D602:D607)</f>
        <v>237166</v>
      </c>
      <c r="E601" s="24">
        <f t="shared" ref="E601:G601" si="133">SUM(E602:E607)</f>
        <v>75829</v>
      </c>
      <c r="F601" s="24">
        <f t="shared" si="133"/>
        <v>200000</v>
      </c>
      <c r="G601" s="24">
        <f t="shared" si="133"/>
        <v>241000</v>
      </c>
    </row>
    <row r="602" spans="1:7" ht="24" hidden="1" customHeight="1">
      <c r="A602" s="50"/>
      <c r="B602" s="51"/>
      <c r="C602" s="25" t="s">
        <v>14</v>
      </c>
      <c r="D602" s="37"/>
      <c r="E602" s="37"/>
      <c r="F602" s="37"/>
      <c r="G602" s="37"/>
    </row>
    <row r="603" spans="1:7" ht="27" customHeight="1">
      <c r="A603" s="50"/>
      <c r="B603" s="51"/>
      <c r="C603" s="25" t="s">
        <v>15</v>
      </c>
      <c r="D603" s="37">
        <v>15861</v>
      </c>
      <c r="E603" s="37"/>
      <c r="F603" s="37">
        <v>5000</v>
      </c>
      <c r="G603" s="37">
        <f>10000-5000</f>
        <v>5000</v>
      </c>
    </row>
    <row r="604" spans="1:7" ht="15" hidden="1" customHeight="1">
      <c r="A604" s="50"/>
      <c r="B604" s="51"/>
      <c r="C604" s="25" t="s">
        <v>16</v>
      </c>
      <c r="D604" s="37"/>
      <c r="E604" s="37"/>
      <c r="F604" s="37"/>
      <c r="G604" s="37"/>
    </row>
    <row r="605" spans="1:7" ht="15" hidden="1" customHeight="1">
      <c r="A605" s="50"/>
      <c r="B605" s="51"/>
      <c r="C605" s="25" t="s">
        <v>17</v>
      </c>
      <c r="D605" s="37"/>
      <c r="E605" s="37"/>
      <c r="F605" s="37"/>
      <c r="G605" s="37"/>
    </row>
    <row r="606" spans="1:7" ht="24" hidden="1" customHeight="1">
      <c r="A606" s="50"/>
      <c r="B606" s="51"/>
      <c r="C606" s="25" t="s">
        <v>18</v>
      </c>
      <c r="D606" s="37"/>
      <c r="E606" s="37"/>
      <c r="F606" s="37"/>
      <c r="G606" s="37"/>
    </row>
    <row r="607" spans="1:7" ht="27.75" customHeight="1">
      <c r="A607" s="50"/>
      <c r="B607" s="51"/>
      <c r="C607" s="25" t="s">
        <v>19</v>
      </c>
      <c r="D607" s="37">
        <v>221305</v>
      </c>
      <c r="E607" s="37">
        <v>75829</v>
      </c>
      <c r="F607" s="37">
        <v>195000</v>
      </c>
      <c r="G607" s="37">
        <f>400000-150000-14000</f>
        <v>236000</v>
      </c>
    </row>
    <row r="608" spans="1:7" ht="24" hidden="1" customHeight="1">
      <c r="A608" s="50"/>
      <c r="B608" s="51"/>
      <c r="C608" s="23" t="s">
        <v>20</v>
      </c>
      <c r="D608" s="24"/>
      <c r="E608" s="24"/>
      <c r="F608" s="24"/>
      <c r="G608" s="24"/>
    </row>
    <row r="609" spans="1:7" ht="24" hidden="1" customHeight="1">
      <c r="A609" s="50"/>
      <c r="B609" s="51"/>
      <c r="C609" s="23" t="s">
        <v>21</v>
      </c>
      <c r="D609" s="24"/>
      <c r="E609" s="24"/>
      <c r="F609" s="24"/>
      <c r="G609" s="24"/>
    </row>
    <row r="610" spans="1:7" ht="20.25" customHeight="1">
      <c r="A610" s="50" t="s">
        <v>130</v>
      </c>
      <c r="B610" s="51" t="s">
        <v>131</v>
      </c>
      <c r="C610" s="25" t="s">
        <v>11</v>
      </c>
      <c r="D610" s="52">
        <f>SUM(D612,D619,D620)</f>
        <v>0</v>
      </c>
      <c r="E610" s="52">
        <f t="shared" ref="E610:G610" si="134">SUM(E612,E619,E620)</f>
        <v>0</v>
      </c>
      <c r="F610" s="52">
        <f t="shared" si="134"/>
        <v>50000</v>
      </c>
      <c r="G610" s="52">
        <f t="shared" si="134"/>
        <v>50000</v>
      </c>
    </row>
    <row r="611" spans="1:7" ht="24" hidden="1" customHeight="1">
      <c r="A611" s="50"/>
      <c r="B611" s="51"/>
      <c r="C611" s="21" t="s">
        <v>12</v>
      </c>
      <c r="D611" s="34"/>
      <c r="E611" s="34"/>
      <c r="F611" s="34"/>
      <c r="G611" s="34"/>
    </row>
    <row r="612" spans="1:7" ht="21" customHeight="1">
      <c r="A612" s="50"/>
      <c r="B612" s="51"/>
      <c r="C612" s="23" t="s">
        <v>13</v>
      </c>
      <c r="D612" s="24">
        <f>SUM(D613:D618)</f>
        <v>0</v>
      </c>
      <c r="E612" s="24">
        <f t="shared" ref="E612:G612" si="135">SUM(E613:E618)</f>
        <v>0</v>
      </c>
      <c r="F612" s="24">
        <f t="shared" si="135"/>
        <v>50000</v>
      </c>
      <c r="G612" s="24">
        <f t="shared" si="135"/>
        <v>50000</v>
      </c>
    </row>
    <row r="613" spans="1:7" ht="24" hidden="1" customHeight="1">
      <c r="A613" s="50"/>
      <c r="B613" s="51"/>
      <c r="C613" s="25" t="s">
        <v>14</v>
      </c>
      <c r="D613" s="37"/>
      <c r="E613" s="37"/>
      <c r="F613" s="37"/>
      <c r="G613" s="37"/>
    </row>
    <row r="614" spans="1:7" ht="24">
      <c r="A614" s="50"/>
      <c r="B614" s="51"/>
      <c r="C614" s="25" t="s">
        <v>15</v>
      </c>
      <c r="D614" s="37"/>
      <c r="E614" s="37"/>
      <c r="F614" s="37"/>
      <c r="G614" s="37">
        <v>5000</v>
      </c>
    </row>
    <row r="615" spans="1:7" ht="15" hidden="1" customHeight="1">
      <c r="A615" s="50"/>
      <c r="B615" s="51"/>
      <c r="C615" s="25" t="s">
        <v>16</v>
      </c>
      <c r="D615" s="37"/>
      <c r="E615" s="37"/>
      <c r="F615" s="37"/>
      <c r="G615" s="37"/>
    </row>
    <row r="616" spans="1:7" ht="15" hidden="1" customHeight="1">
      <c r="A616" s="50"/>
      <c r="B616" s="51"/>
      <c r="C616" s="25" t="s">
        <v>17</v>
      </c>
      <c r="D616" s="37"/>
      <c r="E616" s="37"/>
      <c r="F616" s="37"/>
      <c r="G616" s="37"/>
    </row>
    <row r="617" spans="1:7" ht="24" hidden="1" customHeight="1">
      <c r="A617" s="50"/>
      <c r="B617" s="51"/>
      <c r="C617" s="25" t="s">
        <v>18</v>
      </c>
      <c r="D617" s="37"/>
      <c r="E617" s="37"/>
      <c r="F617" s="37"/>
      <c r="G617" s="37"/>
    </row>
    <row r="618" spans="1:7" ht="28.5" customHeight="1" thickBot="1">
      <c r="A618" s="50"/>
      <c r="B618" s="51"/>
      <c r="C618" s="25" t="s">
        <v>19</v>
      </c>
      <c r="D618" s="37"/>
      <c r="E618" s="37"/>
      <c r="F618" s="37">
        <v>50000</v>
      </c>
      <c r="G618" s="37">
        <v>45000</v>
      </c>
    </row>
    <row r="619" spans="1:7" ht="24.75" hidden="1" customHeight="1" thickBot="1">
      <c r="A619" s="50"/>
      <c r="B619" s="51"/>
      <c r="C619" s="23" t="s">
        <v>20</v>
      </c>
      <c r="D619" s="24"/>
      <c r="E619" s="24"/>
      <c r="F619" s="24"/>
      <c r="G619" s="24"/>
    </row>
    <row r="620" spans="1:7" ht="24.75" hidden="1" customHeight="1" thickBot="1">
      <c r="A620" s="50"/>
      <c r="B620" s="51"/>
      <c r="C620" s="23" t="s">
        <v>21</v>
      </c>
      <c r="D620" s="24"/>
      <c r="E620" s="24"/>
      <c r="F620" s="24"/>
      <c r="G620" s="24"/>
    </row>
    <row r="621" spans="1:7" ht="28.5" hidden="1" customHeight="1">
      <c r="A621" s="50" t="s">
        <v>132</v>
      </c>
      <c r="B621" s="51" t="s">
        <v>133</v>
      </c>
      <c r="C621" s="25" t="s">
        <v>11</v>
      </c>
      <c r="D621" s="52">
        <f>SUM(D623,D630,D631)</f>
        <v>0</v>
      </c>
      <c r="E621" s="52">
        <f t="shared" ref="E621:G621" si="136">SUM(E623,E630,E631)</f>
        <v>0</v>
      </c>
      <c r="F621" s="52">
        <f t="shared" si="136"/>
        <v>240000</v>
      </c>
      <c r="G621" s="52">
        <f t="shared" si="136"/>
        <v>0</v>
      </c>
    </row>
    <row r="622" spans="1:7" ht="24.75" hidden="1" customHeight="1" thickBot="1">
      <c r="A622" s="50"/>
      <c r="B622" s="51"/>
      <c r="C622" s="21" t="s">
        <v>12</v>
      </c>
      <c r="D622" s="34"/>
      <c r="E622" s="34"/>
      <c r="F622" s="34"/>
      <c r="G622" s="34"/>
    </row>
    <row r="623" spans="1:7" ht="29.25" hidden="1" customHeight="1">
      <c r="A623" s="50"/>
      <c r="B623" s="51"/>
      <c r="C623" s="23" t="s">
        <v>13</v>
      </c>
      <c r="D623" s="24">
        <f>SUM(D624:D629)</f>
        <v>0</v>
      </c>
      <c r="E623" s="24">
        <f t="shared" ref="E623:G623" si="137">SUM(E624:E629)</f>
        <v>0</v>
      </c>
      <c r="F623" s="24">
        <f t="shared" si="137"/>
        <v>240000</v>
      </c>
      <c r="G623" s="24">
        <f t="shared" si="137"/>
        <v>0</v>
      </c>
    </row>
    <row r="624" spans="1:7" ht="24.75" hidden="1" customHeight="1" thickBot="1">
      <c r="A624" s="50"/>
      <c r="B624" s="51"/>
      <c r="C624" s="25" t="s">
        <v>14</v>
      </c>
      <c r="D624" s="37"/>
      <c r="E624" s="37"/>
      <c r="F624" s="37"/>
      <c r="G624" s="37"/>
    </row>
    <row r="625" spans="1:7" ht="33" hidden="1" customHeight="1">
      <c r="A625" s="50"/>
      <c r="B625" s="51"/>
      <c r="C625" s="25" t="s">
        <v>15</v>
      </c>
      <c r="D625" s="37"/>
      <c r="E625" s="37"/>
      <c r="F625" s="37">
        <v>4000</v>
      </c>
      <c r="G625" s="37"/>
    </row>
    <row r="626" spans="1:7" ht="15.75" hidden="1" customHeight="1" thickBot="1">
      <c r="A626" s="50"/>
      <c r="B626" s="51"/>
      <c r="C626" s="25" t="s">
        <v>16</v>
      </c>
      <c r="D626" s="37"/>
      <c r="E626" s="37"/>
      <c r="F626" s="37"/>
      <c r="G626" s="37"/>
    </row>
    <row r="627" spans="1:7" ht="15.75" hidden="1" customHeight="1" thickBot="1">
      <c r="A627" s="50"/>
      <c r="B627" s="51"/>
      <c r="C627" s="25" t="s">
        <v>17</v>
      </c>
      <c r="D627" s="37"/>
      <c r="E627" s="37"/>
      <c r="F627" s="37"/>
      <c r="G627" s="37"/>
    </row>
    <row r="628" spans="1:7" ht="24.75" hidden="1" customHeight="1" thickBot="1">
      <c r="A628" s="50"/>
      <c r="B628" s="51"/>
      <c r="C628" s="25" t="s">
        <v>18</v>
      </c>
      <c r="D628" s="37"/>
      <c r="E628" s="37"/>
      <c r="F628" s="37"/>
      <c r="G628" s="37"/>
    </row>
    <row r="629" spans="1:7" ht="39.75" hidden="1" customHeight="1" thickBot="1">
      <c r="A629" s="50"/>
      <c r="B629" s="51"/>
      <c r="C629" s="25" t="s">
        <v>19</v>
      </c>
      <c r="D629" s="37"/>
      <c r="E629" s="37"/>
      <c r="F629" s="37">
        <v>236000</v>
      </c>
      <c r="G629" s="37"/>
    </row>
    <row r="630" spans="1:7" ht="24.75" hidden="1" customHeight="1" thickBot="1">
      <c r="A630" s="50"/>
      <c r="B630" s="51"/>
      <c r="C630" s="23" t="s">
        <v>20</v>
      </c>
      <c r="D630" s="24"/>
      <c r="E630" s="24"/>
      <c r="F630" s="24"/>
      <c r="G630" s="24"/>
    </row>
    <row r="631" spans="1:7" ht="24.75" hidden="1" customHeight="1" thickBot="1">
      <c r="A631" s="59"/>
      <c r="B631" s="60"/>
      <c r="C631" s="73" t="s">
        <v>21</v>
      </c>
      <c r="D631" s="74"/>
      <c r="E631" s="74"/>
      <c r="F631" s="74"/>
      <c r="G631" s="74"/>
    </row>
    <row r="632" spans="1:7">
      <c r="A632" s="40" t="s">
        <v>134</v>
      </c>
      <c r="B632" s="16" t="s">
        <v>135</v>
      </c>
      <c r="C632" s="17" t="s">
        <v>11</v>
      </c>
      <c r="D632" s="18">
        <f>SUM(D634,D641,D642)</f>
        <v>0</v>
      </c>
      <c r="E632" s="18">
        <f t="shared" ref="E632:G632" si="138">SUM(E634,E641,E642)</f>
        <v>0</v>
      </c>
      <c r="F632" s="18">
        <f t="shared" si="138"/>
        <v>430000</v>
      </c>
      <c r="G632" s="18">
        <f t="shared" si="138"/>
        <v>106000</v>
      </c>
    </row>
    <row r="633" spans="1:7" ht="24" hidden="1" customHeight="1">
      <c r="A633" s="42"/>
      <c r="B633" s="20"/>
      <c r="C633" s="21" t="s">
        <v>12</v>
      </c>
      <c r="D633" s="34">
        <f>SUM(D644,D655,D666)</f>
        <v>0</v>
      </c>
      <c r="E633" s="34">
        <f t="shared" ref="E633:G633" si="139">SUM(E644,E655,E666)</f>
        <v>0</v>
      </c>
      <c r="F633" s="34">
        <f t="shared" si="139"/>
        <v>0</v>
      </c>
      <c r="G633" s="34">
        <f t="shared" si="139"/>
        <v>0</v>
      </c>
    </row>
    <row r="634" spans="1:7">
      <c r="A634" s="42"/>
      <c r="B634" s="20"/>
      <c r="C634" s="23" t="s">
        <v>13</v>
      </c>
      <c r="D634" s="24">
        <f>SUM(D635:D640)</f>
        <v>0</v>
      </c>
      <c r="E634" s="24">
        <f t="shared" ref="E634:G634" si="140">SUM(E635:E640)</f>
        <v>0</v>
      </c>
      <c r="F634" s="24">
        <f t="shared" si="140"/>
        <v>430000</v>
      </c>
      <c r="G634" s="24">
        <f t="shared" si="140"/>
        <v>106000</v>
      </c>
    </row>
    <row r="635" spans="1:7" ht="24" hidden="1" customHeight="1">
      <c r="A635" s="42"/>
      <c r="B635" s="20"/>
      <c r="C635" s="25" t="s">
        <v>14</v>
      </c>
      <c r="D635" s="37">
        <f t="shared" ref="D635:G642" si="141">SUM(D646,D657,D668)</f>
        <v>0</v>
      </c>
      <c r="E635" s="37">
        <f t="shared" si="141"/>
        <v>0</v>
      </c>
      <c r="F635" s="37">
        <f t="shared" si="141"/>
        <v>0</v>
      </c>
      <c r="G635" s="37">
        <f t="shared" si="141"/>
        <v>0</v>
      </c>
    </row>
    <row r="636" spans="1:7" ht="25.5" customHeight="1">
      <c r="A636" s="42"/>
      <c r="B636" s="20"/>
      <c r="C636" s="25" t="s">
        <v>15</v>
      </c>
      <c r="D636" s="37">
        <f t="shared" si="141"/>
        <v>0</v>
      </c>
      <c r="E636" s="37">
        <f t="shared" si="141"/>
        <v>0</v>
      </c>
      <c r="F636" s="37">
        <f t="shared" si="141"/>
        <v>0</v>
      </c>
      <c r="G636" s="37">
        <f t="shared" si="141"/>
        <v>10000</v>
      </c>
    </row>
    <row r="637" spans="1:7" ht="15" hidden="1" customHeight="1">
      <c r="A637" s="42"/>
      <c r="B637" s="20"/>
      <c r="C637" s="25" t="s">
        <v>16</v>
      </c>
      <c r="D637" s="37">
        <f t="shared" si="141"/>
        <v>0</v>
      </c>
      <c r="E637" s="37">
        <f t="shared" si="141"/>
        <v>0</v>
      </c>
      <c r="F637" s="37">
        <f t="shared" si="141"/>
        <v>0</v>
      </c>
      <c r="G637" s="37">
        <f t="shared" si="141"/>
        <v>0</v>
      </c>
    </row>
    <row r="638" spans="1:7" ht="15" hidden="1" customHeight="1">
      <c r="A638" s="42"/>
      <c r="B638" s="20"/>
      <c r="C638" s="25" t="s">
        <v>17</v>
      </c>
      <c r="D638" s="37">
        <f t="shared" si="141"/>
        <v>0</v>
      </c>
      <c r="E638" s="37">
        <f t="shared" si="141"/>
        <v>0</v>
      </c>
      <c r="F638" s="37">
        <f t="shared" si="141"/>
        <v>0</v>
      </c>
      <c r="G638" s="37">
        <f t="shared" si="141"/>
        <v>0</v>
      </c>
    </row>
    <row r="639" spans="1:7" ht="24" hidden="1" customHeight="1">
      <c r="A639" s="42"/>
      <c r="B639" s="20"/>
      <c r="C639" s="25" t="s">
        <v>18</v>
      </c>
      <c r="D639" s="37">
        <f t="shared" si="141"/>
        <v>0</v>
      </c>
      <c r="E639" s="37">
        <f t="shared" si="141"/>
        <v>0</v>
      </c>
      <c r="F639" s="37">
        <f t="shared" si="141"/>
        <v>0</v>
      </c>
      <c r="G639" s="37">
        <f t="shared" si="141"/>
        <v>0</v>
      </c>
    </row>
    <row r="640" spans="1:7" ht="15.75" thickBot="1">
      <c r="A640" s="42"/>
      <c r="B640" s="20"/>
      <c r="C640" s="25" t="s">
        <v>19</v>
      </c>
      <c r="D640" s="37">
        <f t="shared" si="141"/>
        <v>0</v>
      </c>
      <c r="E640" s="37">
        <f t="shared" si="141"/>
        <v>0</v>
      </c>
      <c r="F640" s="37">
        <f t="shared" si="141"/>
        <v>430000</v>
      </c>
      <c r="G640" s="37">
        <f t="shared" si="141"/>
        <v>96000</v>
      </c>
    </row>
    <row r="641" spans="1:7" ht="24.75" hidden="1" customHeight="1" thickBot="1">
      <c r="A641" s="42"/>
      <c r="B641" s="20"/>
      <c r="C641" s="23" t="s">
        <v>20</v>
      </c>
      <c r="D641" s="24">
        <f t="shared" si="141"/>
        <v>0</v>
      </c>
      <c r="E641" s="24">
        <f t="shared" si="141"/>
        <v>0</v>
      </c>
      <c r="F641" s="24">
        <f t="shared" si="141"/>
        <v>0</v>
      </c>
      <c r="G641" s="24">
        <f t="shared" si="141"/>
        <v>0</v>
      </c>
    </row>
    <row r="642" spans="1:7" ht="24.75" hidden="1" customHeight="1" thickBot="1">
      <c r="A642" s="46"/>
      <c r="B642" s="29"/>
      <c r="C642" s="30" t="s">
        <v>21</v>
      </c>
      <c r="D642" s="31">
        <f t="shared" si="141"/>
        <v>0</v>
      </c>
      <c r="E642" s="31">
        <f t="shared" si="141"/>
        <v>0</v>
      </c>
      <c r="F642" s="31">
        <f t="shared" si="141"/>
        <v>0</v>
      </c>
      <c r="G642" s="31">
        <f t="shared" si="141"/>
        <v>0</v>
      </c>
    </row>
    <row r="643" spans="1:7">
      <c r="A643" s="48" t="s">
        <v>136</v>
      </c>
      <c r="B643" s="78" t="s">
        <v>137</v>
      </c>
      <c r="C643" s="17" t="s">
        <v>11</v>
      </c>
      <c r="D643" s="18">
        <f>SUM(D645,D652,D653)</f>
        <v>0</v>
      </c>
      <c r="E643" s="18">
        <f t="shared" ref="E643:G643" si="142">SUM(E645,E652,E653)</f>
        <v>0</v>
      </c>
      <c r="F643" s="18">
        <f t="shared" si="142"/>
        <v>250000</v>
      </c>
      <c r="G643" s="18">
        <f t="shared" si="142"/>
        <v>21000</v>
      </c>
    </row>
    <row r="644" spans="1:7" ht="24" hidden="1" customHeight="1">
      <c r="A644" s="50"/>
      <c r="B644" s="79"/>
      <c r="C644" s="21" t="s">
        <v>12</v>
      </c>
      <c r="D644" s="34"/>
      <c r="E644" s="34"/>
      <c r="F644" s="34"/>
      <c r="G644" s="34"/>
    </row>
    <row r="645" spans="1:7">
      <c r="A645" s="50"/>
      <c r="B645" s="79"/>
      <c r="C645" s="23" t="s">
        <v>13</v>
      </c>
      <c r="D645" s="24">
        <f>SUM(D646:D651)</f>
        <v>0</v>
      </c>
      <c r="E645" s="24">
        <f t="shared" ref="E645:G645" si="143">SUM(E646:E651)</f>
        <v>0</v>
      </c>
      <c r="F645" s="24">
        <f t="shared" si="143"/>
        <v>250000</v>
      </c>
      <c r="G645" s="24">
        <f t="shared" si="143"/>
        <v>21000</v>
      </c>
    </row>
    <row r="646" spans="1:7" ht="24" hidden="1" customHeight="1">
      <c r="A646" s="50"/>
      <c r="B646" s="79"/>
      <c r="C646" s="25" t="s">
        <v>14</v>
      </c>
      <c r="D646" s="37"/>
      <c r="E646" s="37"/>
      <c r="F646" s="37"/>
      <c r="G646" s="37"/>
    </row>
    <row r="647" spans="1:7" ht="24">
      <c r="A647" s="50"/>
      <c r="B647" s="79"/>
      <c r="C647" s="25" t="s">
        <v>15</v>
      </c>
      <c r="D647" s="37"/>
      <c r="E647" s="37"/>
      <c r="F647" s="37"/>
      <c r="G647" s="37">
        <v>5000</v>
      </c>
    </row>
    <row r="648" spans="1:7" ht="15" hidden="1" customHeight="1">
      <c r="A648" s="50"/>
      <c r="B648" s="79"/>
      <c r="C648" s="25" t="s">
        <v>16</v>
      </c>
      <c r="D648" s="37"/>
      <c r="E648" s="37"/>
      <c r="F648" s="37"/>
      <c r="G648" s="37"/>
    </row>
    <row r="649" spans="1:7" ht="15" hidden="1" customHeight="1">
      <c r="A649" s="50"/>
      <c r="B649" s="79"/>
      <c r="C649" s="25" t="s">
        <v>17</v>
      </c>
      <c r="D649" s="37"/>
      <c r="E649" s="37"/>
      <c r="F649" s="37"/>
      <c r="G649" s="37"/>
    </row>
    <row r="650" spans="1:7" ht="24" hidden="1" customHeight="1">
      <c r="A650" s="50"/>
      <c r="B650" s="79"/>
      <c r="C650" s="25" t="s">
        <v>18</v>
      </c>
      <c r="D650" s="37"/>
      <c r="E650" s="37"/>
      <c r="F650" s="37"/>
      <c r="G650" s="37"/>
    </row>
    <row r="651" spans="1:7" ht="22.5" customHeight="1">
      <c r="A651" s="50"/>
      <c r="B651" s="79"/>
      <c r="C651" s="25" t="s">
        <v>19</v>
      </c>
      <c r="D651" s="37"/>
      <c r="E651" s="37"/>
      <c r="F651" s="37">
        <v>250000</v>
      </c>
      <c r="G651" s="37">
        <f>96000-80000</f>
        <v>16000</v>
      </c>
    </row>
    <row r="652" spans="1:7" ht="24" hidden="1" customHeight="1">
      <c r="A652" s="50"/>
      <c r="B652" s="79"/>
      <c r="C652" s="23" t="s">
        <v>20</v>
      </c>
      <c r="D652" s="24"/>
      <c r="E652" s="24"/>
      <c r="F652" s="24"/>
      <c r="G652" s="24"/>
    </row>
    <row r="653" spans="1:7" ht="24" hidden="1" customHeight="1">
      <c r="A653" s="50"/>
      <c r="B653" s="79"/>
      <c r="C653" s="23" t="s">
        <v>21</v>
      </c>
      <c r="D653" s="24"/>
      <c r="E653" s="24"/>
      <c r="F653" s="24"/>
      <c r="G653" s="24"/>
    </row>
    <row r="654" spans="1:7" ht="15" customHeight="1">
      <c r="A654" s="50" t="s">
        <v>138</v>
      </c>
      <c r="B654" s="51" t="s">
        <v>139</v>
      </c>
      <c r="C654" s="25" t="s">
        <v>11</v>
      </c>
      <c r="D654" s="52">
        <f>SUM(D656,D663,D664)</f>
        <v>0</v>
      </c>
      <c r="E654" s="52">
        <f t="shared" ref="E654:G654" si="144">SUM(E656,E663,E664)</f>
        <v>0</v>
      </c>
      <c r="F654" s="52">
        <f t="shared" si="144"/>
        <v>100000</v>
      </c>
      <c r="G654" s="52">
        <f t="shared" si="144"/>
        <v>85000</v>
      </c>
    </row>
    <row r="655" spans="1:7" ht="24" hidden="1" customHeight="1">
      <c r="A655" s="50"/>
      <c r="B655" s="51"/>
      <c r="C655" s="21" t="s">
        <v>12</v>
      </c>
      <c r="D655" s="34"/>
      <c r="E655" s="34"/>
      <c r="F655" s="34"/>
      <c r="G655" s="34"/>
    </row>
    <row r="656" spans="1:7">
      <c r="A656" s="50"/>
      <c r="B656" s="51"/>
      <c r="C656" s="23" t="s">
        <v>13</v>
      </c>
      <c r="D656" s="24">
        <f>SUM(D657:D662)</f>
        <v>0</v>
      </c>
      <c r="E656" s="24">
        <f t="shared" ref="E656:G656" si="145">SUM(E657:E662)</f>
        <v>0</v>
      </c>
      <c r="F656" s="24">
        <f t="shared" si="145"/>
        <v>100000</v>
      </c>
      <c r="G656" s="24">
        <f t="shared" si="145"/>
        <v>85000</v>
      </c>
    </row>
    <row r="657" spans="1:7" ht="24" hidden="1" customHeight="1">
      <c r="A657" s="50"/>
      <c r="B657" s="51"/>
      <c r="C657" s="25" t="s">
        <v>14</v>
      </c>
      <c r="D657" s="37"/>
      <c r="E657" s="37"/>
      <c r="F657" s="37"/>
      <c r="G657" s="37"/>
    </row>
    <row r="658" spans="1:7" ht="24">
      <c r="A658" s="50"/>
      <c r="B658" s="51"/>
      <c r="C658" s="25" t="s">
        <v>15</v>
      </c>
      <c r="D658" s="37"/>
      <c r="E658" s="37"/>
      <c r="F658" s="37"/>
      <c r="G658" s="37">
        <v>5000</v>
      </c>
    </row>
    <row r="659" spans="1:7" ht="15" hidden="1" customHeight="1">
      <c r="A659" s="50"/>
      <c r="B659" s="51"/>
      <c r="C659" s="25" t="s">
        <v>16</v>
      </c>
      <c r="D659" s="37"/>
      <c r="E659" s="37"/>
      <c r="F659" s="37"/>
      <c r="G659" s="37"/>
    </row>
    <row r="660" spans="1:7" ht="15" hidden="1" customHeight="1">
      <c r="A660" s="50"/>
      <c r="B660" s="51"/>
      <c r="C660" s="25" t="s">
        <v>17</v>
      </c>
      <c r="D660" s="37"/>
      <c r="E660" s="37"/>
      <c r="F660" s="37"/>
      <c r="G660" s="37"/>
    </row>
    <row r="661" spans="1:7" ht="24" hidden="1" customHeight="1">
      <c r="A661" s="50"/>
      <c r="B661" s="51"/>
      <c r="C661" s="25" t="s">
        <v>18</v>
      </c>
      <c r="D661" s="37"/>
      <c r="E661" s="37"/>
      <c r="F661" s="37"/>
      <c r="G661" s="37"/>
    </row>
    <row r="662" spans="1:7" ht="15.75" thickBot="1">
      <c r="A662" s="50"/>
      <c r="B662" s="51"/>
      <c r="C662" s="25" t="s">
        <v>19</v>
      </c>
      <c r="D662" s="37"/>
      <c r="E662" s="37"/>
      <c r="F662" s="37">
        <v>100000</v>
      </c>
      <c r="G662" s="37">
        <f>95000-15000</f>
        <v>80000</v>
      </c>
    </row>
    <row r="663" spans="1:7" ht="24.75" hidden="1" customHeight="1" thickBot="1">
      <c r="A663" s="50"/>
      <c r="B663" s="51"/>
      <c r="C663" s="23" t="s">
        <v>20</v>
      </c>
      <c r="D663" s="24"/>
      <c r="E663" s="24"/>
      <c r="F663" s="24"/>
      <c r="G663" s="24"/>
    </row>
    <row r="664" spans="1:7" ht="24.75" hidden="1" customHeight="1" thickBot="1">
      <c r="A664" s="50"/>
      <c r="B664" s="51"/>
      <c r="C664" s="23" t="s">
        <v>21</v>
      </c>
      <c r="D664" s="24"/>
      <c r="E664" s="24"/>
      <c r="F664" s="24"/>
      <c r="G664" s="24"/>
    </row>
    <row r="665" spans="1:7" ht="15.75" hidden="1" customHeight="1" thickBot="1">
      <c r="A665" s="50" t="s">
        <v>140</v>
      </c>
      <c r="B665" s="51" t="s">
        <v>141</v>
      </c>
      <c r="C665" s="25" t="s">
        <v>11</v>
      </c>
      <c r="D665" s="52">
        <f>SUM(D667,D674,D675)</f>
        <v>0</v>
      </c>
      <c r="E665" s="52">
        <f t="shared" ref="E665:G665" si="146">SUM(E667,E674,E675)</f>
        <v>0</v>
      </c>
      <c r="F665" s="52">
        <f t="shared" si="146"/>
        <v>80000</v>
      </c>
      <c r="G665" s="52">
        <f t="shared" si="146"/>
        <v>0</v>
      </c>
    </row>
    <row r="666" spans="1:7" ht="24.75" hidden="1" customHeight="1" thickBot="1">
      <c r="A666" s="50"/>
      <c r="B666" s="51"/>
      <c r="C666" s="21" t="s">
        <v>12</v>
      </c>
      <c r="D666" s="34"/>
      <c r="E666" s="34"/>
      <c r="F666" s="34"/>
      <c r="G666" s="34"/>
    </row>
    <row r="667" spans="1:7" ht="15.75" hidden="1" customHeight="1" thickBot="1">
      <c r="A667" s="50"/>
      <c r="B667" s="51"/>
      <c r="C667" s="23" t="s">
        <v>13</v>
      </c>
      <c r="D667" s="24">
        <f>SUM(D668:D673)</f>
        <v>0</v>
      </c>
      <c r="E667" s="24">
        <f t="shared" ref="E667:G667" si="147">SUM(E668:E673)</f>
        <v>0</v>
      </c>
      <c r="F667" s="24">
        <f t="shared" si="147"/>
        <v>80000</v>
      </c>
      <c r="G667" s="24">
        <f t="shared" si="147"/>
        <v>0</v>
      </c>
    </row>
    <row r="668" spans="1:7" ht="24.75" hidden="1" customHeight="1" thickBot="1">
      <c r="A668" s="50"/>
      <c r="B668" s="51"/>
      <c r="C668" s="25" t="s">
        <v>14</v>
      </c>
      <c r="D668" s="37"/>
      <c r="E668" s="37"/>
      <c r="F668" s="37"/>
      <c r="G668" s="37"/>
    </row>
    <row r="669" spans="1:7" ht="24.75" hidden="1" customHeight="1" thickBot="1">
      <c r="A669" s="50"/>
      <c r="B669" s="51"/>
      <c r="C669" s="25" t="s">
        <v>15</v>
      </c>
      <c r="D669" s="37"/>
      <c r="E669" s="37"/>
      <c r="F669" s="37"/>
      <c r="G669" s="37"/>
    </row>
    <row r="670" spans="1:7" ht="15.75" hidden="1" customHeight="1" thickBot="1">
      <c r="A670" s="50"/>
      <c r="B670" s="51"/>
      <c r="C670" s="25" t="s">
        <v>16</v>
      </c>
      <c r="D670" s="37"/>
      <c r="E670" s="37"/>
      <c r="F670" s="37"/>
      <c r="G670" s="37"/>
    </row>
    <row r="671" spans="1:7" ht="15.75" hidden="1" customHeight="1" thickBot="1">
      <c r="A671" s="50"/>
      <c r="B671" s="51"/>
      <c r="C671" s="25" t="s">
        <v>17</v>
      </c>
      <c r="D671" s="37"/>
      <c r="E671" s="37"/>
      <c r="F671" s="37"/>
      <c r="G671" s="37"/>
    </row>
    <row r="672" spans="1:7" ht="35.25" hidden="1" customHeight="1">
      <c r="A672" s="50"/>
      <c r="B672" s="51"/>
      <c r="C672" s="25" t="s">
        <v>18</v>
      </c>
      <c r="D672" s="37"/>
      <c r="E672" s="37"/>
      <c r="F672" s="37"/>
      <c r="G672" s="37"/>
    </row>
    <row r="673" spans="1:7" ht="15.75" hidden="1" customHeight="1" thickBot="1">
      <c r="A673" s="50"/>
      <c r="B673" s="51"/>
      <c r="C673" s="25" t="s">
        <v>19</v>
      </c>
      <c r="D673" s="37"/>
      <c r="E673" s="37"/>
      <c r="F673" s="37">
        <v>80000</v>
      </c>
      <c r="G673" s="37"/>
    </row>
    <row r="674" spans="1:7" ht="24.75" hidden="1" customHeight="1" thickBot="1">
      <c r="A674" s="50"/>
      <c r="B674" s="51"/>
      <c r="C674" s="23" t="s">
        <v>20</v>
      </c>
      <c r="D674" s="24"/>
      <c r="E674" s="24"/>
      <c r="F674" s="24"/>
      <c r="G674" s="24"/>
    </row>
    <row r="675" spans="1:7" ht="24.75" hidden="1" customHeight="1" thickBot="1">
      <c r="A675" s="59"/>
      <c r="B675" s="60"/>
      <c r="C675" s="73" t="s">
        <v>21</v>
      </c>
      <c r="D675" s="74"/>
      <c r="E675" s="74"/>
      <c r="F675" s="74"/>
      <c r="G675" s="74"/>
    </row>
    <row r="676" spans="1:7" ht="18.75" customHeight="1">
      <c r="A676" s="40" t="s">
        <v>142</v>
      </c>
      <c r="B676" s="16" t="s">
        <v>143</v>
      </c>
      <c r="C676" s="17" t="s">
        <v>11</v>
      </c>
      <c r="D676" s="18">
        <f>SUM(D678,D685,D686)</f>
        <v>0</v>
      </c>
      <c r="E676" s="18">
        <f t="shared" ref="E676:G676" si="148">SUM(E678,E685,E686)</f>
        <v>0</v>
      </c>
      <c r="F676" s="18">
        <f t="shared" si="148"/>
        <v>300000</v>
      </c>
      <c r="G676" s="18">
        <f t="shared" si="148"/>
        <v>270000</v>
      </c>
    </row>
    <row r="677" spans="1:7" ht="24" hidden="1" customHeight="1">
      <c r="A677" s="42"/>
      <c r="B677" s="20"/>
      <c r="C677" s="21" t="s">
        <v>12</v>
      </c>
      <c r="D677" s="34"/>
      <c r="E677" s="34"/>
      <c r="F677" s="34"/>
      <c r="G677" s="34"/>
    </row>
    <row r="678" spans="1:7" ht="18" customHeight="1">
      <c r="A678" s="42"/>
      <c r="B678" s="20"/>
      <c r="C678" s="23" t="s">
        <v>13</v>
      </c>
      <c r="D678" s="24">
        <f>SUM(D679:D684)</f>
        <v>0</v>
      </c>
      <c r="E678" s="24">
        <f t="shared" ref="E678:G678" si="149">SUM(E679:E684)</f>
        <v>0</v>
      </c>
      <c r="F678" s="24">
        <f t="shared" si="149"/>
        <v>300000</v>
      </c>
      <c r="G678" s="24">
        <f t="shared" si="149"/>
        <v>270000</v>
      </c>
    </row>
    <row r="679" spans="1:7" ht="24" hidden="1" customHeight="1">
      <c r="A679" s="42"/>
      <c r="B679" s="20"/>
      <c r="C679" s="25" t="s">
        <v>14</v>
      </c>
      <c r="D679" s="37"/>
      <c r="E679" s="37"/>
      <c r="F679" s="37"/>
      <c r="G679" s="37"/>
    </row>
    <row r="680" spans="1:7" ht="25.5" customHeight="1">
      <c r="A680" s="42"/>
      <c r="B680" s="20"/>
      <c r="C680" s="25" t="s">
        <v>15</v>
      </c>
      <c r="D680" s="37"/>
      <c r="E680" s="37"/>
      <c r="F680" s="37"/>
      <c r="G680" s="37">
        <v>5000</v>
      </c>
    </row>
    <row r="681" spans="1:7" ht="33" hidden="1" customHeight="1">
      <c r="A681" s="42"/>
      <c r="B681" s="20"/>
      <c r="C681" s="25" t="s">
        <v>16</v>
      </c>
      <c r="D681" s="37"/>
      <c r="E681" s="37"/>
      <c r="F681" s="37"/>
      <c r="G681" s="37"/>
    </row>
    <row r="682" spans="1:7" ht="33" hidden="1" customHeight="1">
      <c r="A682" s="42"/>
      <c r="B682" s="20"/>
      <c r="C682" s="25" t="s">
        <v>17</v>
      </c>
      <c r="D682" s="37"/>
      <c r="E682" s="37"/>
      <c r="F682" s="37"/>
      <c r="G682" s="37"/>
    </row>
    <row r="683" spans="1:7" ht="33" hidden="1" customHeight="1">
      <c r="A683" s="42"/>
      <c r="B683" s="20"/>
      <c r="C683" s="25" t="s">
        <v>18</v>
      </c>
      <c r="D683" s="37"/>
      <c r="E683" s="37"/>
      <c r="F683" s="37"/>
      <c r="G683" s="37"/>
    </row>
    <row r="684" spans="1:7" ht="24" customHeight="1" thickBot="1">
      <c r="A684" s="42"/>
      <c r="B684" s="20"/>
      <c r="C684" s="25" t="s">
        <v>19</v>
      </c>
      <c r="D684" s="37"/>
      <c r="E684" s="37"/>
      <c r="F684" s="37">
        <v>300000</v>
      </c>
      <c r="G684" s="37">
        <f>295000-30000</f>
        <v>265000</v>
      </c>
    </row>
    <row r="685" spans="1:7" ht="24.75" hidden="1" customHeight="1" thickBot="1">
      <c r="A685" s="42"/>
      <c r="B685" s="20"/>
      <c r="C685" s="23" t="s">
        <v>20</v>
      </c>
      <c r="D685" s="24"/>
      <c r="E685" s="24"/>
      <c r="F685" s="24"/>
      <c r="G685" s="24"/>
    </row>
    <row r="686" spans="1:7" ht="24.75" hidden="1" customHeight="1" thickBot="1">
      <c r="A686" s="46"/>
      <c r="B686" s="29"/>
      <c r="C686" s="30" t="s">
        <v>21</v>
      </c>
      <c r="D686" s="31"/>
      <c r="E686" s="31"/>
      <c r="F686" s="31"/>
      <c r="G686" s="31"/>
    </row>
    <row r="687" spans="1:7" ht="24" customHeight="1">
      <c r="A687" s="80" t="s">
        <v>144</v>
      </c>
      <c r="B687" s="16" t="s">
        <v>145</v>
      </c>
      <c r="C687" s="17" t="s">
        <v>11</v>
      </c>
      <c r="D687" s="18">
        <f>SUM(D689,D696,D697)</f>
        <v>0</v>
      </c>
      <c r="E687" s="18">
        <f>SUM(E689,E696,E697)</f>
        <v>0</v>
      </c>
      <c r="F687" s="18">
        <f>SUM(F689,F696,F697)</f>
        <v>445000</v>
      </c>
      <c r="G687" s="18">
        <f>SUM(G689,G696,G697)</f>
        <v>281177</v>
      </c>
    </row>
    <row r="688" spans="1:7" ht="0.75" customHeight="1">
      <c r="A688" s="81"/>
      <c r="B688" s="20"/>
      <c r="C688" s="21" t="s">
        <v>12</v>
      </c>
      <c r="D688" s="34"/>
      <c r="E688" s="34"/>
      <c r="F688" s="34"/>
      <c r="G688" s="34"/>
    </row>
    <row r="689" spans="1:7" ht="21" customHeight="1">
      <c r="A689" s="81"/>
      <c r="B689" s="20"/>
      <c r="C689" s="23" t="s">
        <v>13</v>
      </c>
      <c r="D689" s="24">
        <f>SUM(D690:D695)</f>
        <v>0</v>
      </c>
      <c r="E689" s="24">
        <f>SUM(E690:E695)</f>
        <v>0</v>
      </c>
      <c r="F689" s="24">
        <f>SUM(F690:F695)</f>
        <v>445000</v>
      </c>
      <c r="G689" s="24">
        <f>SUM(G690:G695)</f>
        <v>281177</v>
      </c>
    </row>
    <row r="690" spans="1:7" ht="11.25" hidden="1" customHeight="1">
      <c r="A690" s="81"/>
      <c r="B690" s="20"/>
      <c r="C690" s="25" t="s">
        <v>14</v>
      </c>
      <c r="D690" s="37"/>
      <c r="E690" s="37"/>
      <c r="F690" s="37"/>
      <c r="G690" s="37"/>
    </row>
    <row r="691" spans="1:7" ht="24">
      <c r="A691" s="81"/>
      <c r="B691" s="20"/>
      <c r="C691" s="25" t="s">
        <v>15</v>
      </c>
      <c r="D691" s="37"/>
      <c r="E691" s="37"/>
      <c r="F691" s="37"/>
      <c r="G691" s="37">
        <v>5000</v>
      </c>
    </row>
    <row r="692" spans="1:7" ht="11.25" hidden="1" customHeight="1">
      <c r="A692" s="81"/>
      <c r="B692" s="20"/>
      <c r="C692" s="25" t="s">
        <v>16</v>
      </c>
      <c r="D692" s="37"/>
      <c r="E692" s="37"/>
      <c r="F692" s="37"/>
      <c r="G692" s="37"/>
    </row>
    <row r="693" spans="1:7" ht="11.25" hidden="1" customHeight="1">
      <c r="A693" s="81"/>
      <c r="B693" s="20"/>
      <c r="C693" s="25" t="s">
        <v>17</v>
      </c>
      <c r="D693" s="37"/>
      <c r="E693" s="37"/>
      <c r="F693" s="37"/>
      <c r="G693" s="37"/>
    </row>
    <row r="694" spans="1:7" ht="11.25" hidden="1" customHeight="1">
      <c r="A694" s="81"/>
      <c r="B694" s="20"/>
      <c r="C694" s="25" t="s">
        <v>18</v>
      </c>
      <c r="D694" s="37"/>
      <c r="E694" s="37"/>
      <c r="F694" s="37"/>
      <c r="G694" s="37"/>
    </row>
    <row r="695" spans="1:7" ht="15.75" thickBot="1">
      <c r="A695" s="81"/>
      <c r="B695" s="20"/>
      <c r="C695" s="25" t="s">
        <v>19</v>
      </c>
      <c r="D695" s="37"/>
      <c r="E695" s="37"/>
      <c r="F695" s="37">
        <v>445000</v>
      </c>
      <c r="G695" s="37">
        <f>390000-50000-63823</f>
        <v>276177</v>
      </c>
    </row>
    <row r="696" spans="1:7" ht="11.25" hidden="1" customHeight="1">
      <c r="A696" s="81"/>
      <c r="B696" s="82"/>
      <c r="C696" s="23" t="s">
        <v>20</v>
      </c>
      <c r="D696" s="24"/>
      <c r="E696" s="24"/>
      <c r="F696" s="24"/>
      <c r="G696" s="24"/>
    </row>
    <row r="697" spans="1:7" ht="11.25" hidden="1" customHeight="1" thickBot="1">
      <c r="A697" s="83"/>
      <c r="B697" s="84"/>
      <c r="C697" s="30" t="s">
        <v>21</v>
      </c>
      <c r="D697" s="31"/>
      <c r="E697" s="31"/>
      <c r="F697" s="31"/>
      <c r="G697" s="31"/>
    </row>
    <row r="698" spans="1:7">
      <c r="A698" s="40" t="s">
        <v>146</v>
      </c>
      <c r="B698" s="16" t="s">
        <v>147</v>
      </c>
      <c r="C698" s="17" t="s">
        <v>11</v>
      </c>
      <c r="D698" s="18">
        <f>SUM(D700,D707,D708)</f>
        <v>180548</v>
      </c>
      <c r="E698" s="18">
        <f t="shared" ref="E698:G698" si="150">SUM(E700,E707,E708)</f>
        <v>214633</v>
      </c>
      <c r="F698" s="18">
        <f t="shared" si="150"/>
        <v>0</v>
      </c>
      <c r="G698" s="18">
        <f t="shared" si="150"/>
        <v>0</v>
      </c>
    </row>
    <row r="699" spans="1:7" ht="24" hidden="1" customHeight="1">
      <c r="A699" s="42"/>
      <c r="B699" s="20"/>
      <c r="C699" s="21" t="s">
        <v>12</v>
      </c>
      <c r="D699" s="34"/>
      <c r="E699" s="34"/>
      <c r="F699" s="34"/>
      <c r="G699" s="34"/>
    </row>
    <row r="700" spans="1:7">
      <c r="A700" s="42"/>
      <c r="B700" s="20"/>
      <c r="C700" s="23" t="s">
        <v>13</v>
      </c>
      <c r="D700" s="24">
        <f>SUM(D701:D706)</f>
        <v>180548</v>
      </c>
      <c r="E700" s="24">
        <f t="shared" ref="E700:G700" si="151">SUM(E701:E706)</f>
        <v>214633</v>
      </c>
      <c r="F700" s="24">
        <f t="shared" si="151"/>
        <v>0</v>
      </c>
      <c r="G700" s="24">
        <f t="shared" si="151"/>
        <v>0</v>
      </c>
    </row>
    <row r="701" spans="1:7" ht="24" hidden="1" customHeight="1">
      <c r="A701" s="42"/>
      <c r="B701" s="20"/>
      <c r="C701" s="25" t="s">
        <v>14</v>
      </c>
      <c r="D701" s="37"/>
      <c r="E701" s="37"/>
      <c r="F701" s="37"/>
      <c r="G701" s="37"/>
    </row>
    <row r="702" spans="1:7" ht="24">
      <c r="A702" s="42"/>
      <c r="B702" s="20"/>
      <c r="C702" s="25" t="s">
        <v>15</v>
      </c>
      <c r="D702" s="37">
        <v>4100</v>
      </c>
      <c r="E702" s="37"/>
      <c r="F702" s="37"/>
      <c r="G702" s="37"/>
    </row>
    <row r="703" spans="1:7" ht="15" hidden="1" customHeight="1">
      <c r="A703" s="42"/>
      <c r="B703" s="20"/>
      <c r="C703" s="25" t="s">
        <v>16</v>
      </c>
      <c r="D703" s="37"/>
      <c r="E703" s="37"/>
      <c r="F703" s="37"/>
      <c r="G703" s="37"/>
    </row>
    <row r="704" spans="1:7" ht="15" hidden="1" customHeight="1">
      <c r="A704" s="42"/>
      <c r="B704" s="20"/>
      <c r="C704" s="25" t="s">
        <v>17</v>
      </c>
      <c r="D704" s="37"/>
      <c r="E704" s="37"/>
      <c r="F704" s="37"/>
      <c r="G704" s="37"/>
    </row>
    <row r="705" spans="1:7" ht="24" hidden="1" customHeight="1">
      <c r="A705" s="42"/>
      <c r="B705" s="20"/>
      <c r="C705" s="25" t="s">
        <v>18</v>
      </c>
      <c r="D705" s="37"/>
      <c r="E705" s="37"/>
      <c r="F705" s="37"/>
      <c r="G705" s="37"/>
    </row>
    <row r="706" spans="1:7" ht="15.75" thickBot="1">
      <c r="A706" s="42"/>
      <c r="B706" s="20"/>
      <c r="C706" s="25" t="s">
        <v>19</v>
      </c>
      <c r="D706" s="37">
        <v>176448</v>
      </c>
      <c r="E706" s="37">
        <v>214633</v>
      </c>
      <c r="F706" s="37"/>
      <c r="G706" s="37"/>
    </row>
    <row r="707" spans="1:7" ht="24.75" hidden="1" customHeight="1" thickBot="1">
      <c r="A707" s="42"/>
      <c r="B707" s="20"/>
      <c r="C707" s="23" t="s">
        <v>20</v>
      </c>
      <c r="D707" s="24"/>
      <c r="E707" s="24"/>
      <c r="F707" s="24"/>
      <c r="G707" s="24"/>
    </row>
    <row r="708" spans="1:7" ht="24.75" hidden="1" customHeight="1" thickBot="1">
      <c r="A708" s="46"/>
      <c r="B708" s="29"/>
      <c r="C708" s="30" t="s">
        <v>21</v>
      </c>
      <c r="D708" s="31"/>
      <c r="E708" s="31"/>
      <c r="F708" s="31"/>
      <c r="G708" s="31"/>
    </row>
    <row r="709" spans="1:7">
      <c r="A709" s="40" t="s">
        <v>148</v>
      </c>
      <c r="B709" s="16" t="s">
        <v>149</v>
      </c>
      <c r="C709" s="17" t="s">
        <v>11</v>
      </c>
      <c r="D709" s="18">
        <f>SUM(D711,D718,D719)</f>
        <v>169152</v>
      </c>
      <c r="E709" s="18">
        <f t="shared" ref="E709:G709" si="152">SUM(E711,E718,E719)</f>
        <v>193976</v>
      </c>
      <c r="F709" s="18">
        <f t="shared" si="152"/>
        <v>0</v>
      </c>
      <c r="G709" s="18">
        <f t="shared" si="152"/>
        <v>0</v>
      </c>
    </row>
    <row r="710" spans="1:7" ht="24" hidden="1" customHeight="1">
      <c r="A710" s="42"/>
      <c r="B710" s="20"/>
      <c r="C710" s="21" t="s">
        <v>12</v>
      </c>
      <c r="D710" s="34"/>
      <c r="E710" s="34"/>
      <c r="F710" s="34"/>
      <c r="G710" s="34"/>
    </row>
    <row r="711" spans="1:7">
      <c r="A711" s="42"/>
      <c r="B711" s="20"/>
      <c r="C711" s="23" t="s">
        <v>13</v>
      </c>
      <c r="D711" s="24">
        <f>SUM(D712:D717)</f>
        <v>169152</v>
      </c>
      <c r="E711" s="24">
        <f t="shared" ref="E711:G711" si="153">SUM(E712:E717)</f>
        <v>193976</v>
      </c>
      <c r="F711" s="24">
        <f t="shared" si="153"/>
        <v>0</v>
      </c>
      <c r="G711" s="24">
        <f t="shared" si="153"/>
        <v>0</v>
      </c>
    </row>
    <row r="712" spans="1:7" ht="24" hidden="1" customHeight="1">
      <c r="A712" s="42"/>
      <c r="B712" s="20"/>
      <c r="C712" s="25" t="s">
        <v>14</v>
      </c>
      <c r="D712" s="37"/>
      <c r="E712" s="37"/>
      <c r="F712" s="37"/>
      <c r="G712" s="37"/>
    </row>
    <row r="713" spans="1:7" ht="24">
      <c r="A713" s="42"/>
      <c r="B713" s="20"/>
      <c r="C713" s="25" t="s">
        <v>15</v>
      </c>
      <c r="D713" s="37">
        <v>4190</v>
      </c>
      <c r="E713" s="37"/>
      <c r="F713" s="37"/>
      <c r="G713" s="37"/>
    </row>
    <row r="714" spans="1:7" ht="15" hidden="1" customHeight="1">
      <c r="A714" s="42"/>
      <c r="B714" s="20"/>
      <c r="C714" s="25" t="s">
        <v>16</v>
      </c>
      <c r="D714" s="37"/>
      <c r="E714" s="37"/>
      <c r="F714" s="37"/>
      <c r="G714" s="37"/>
    </row>
    <row r="715" spans="1:7" ht="15" hidden="1" customHeight="1">
      <c r="A715" s="42"/>
      <c r="B715" s="20"/>
      <c r="C715" s="25" t="s">
        <v>17</v>
      </c>
      <c r="D715" s="37"/>
      <c r="E715" s="37"/>
      <c r="F715" s="37"/>
      <c r="G715" s="37"/>
    </row>
    <row r="716" spans="1:7" ht="24" hidden="1" customHeight="1">
      <c r="A716" s="42"/>
      <c r="B716" s="20"/>
      <c r="C716" s="25" t="s">
        <v>18</v>
      </c>
      <c r="D716" s="37"/>
      <c r="E716" s="37"/>
      <c r="F716" s="37"/>
      <c r="G716" s="37"/>
    </row>
    <row r="717" spans="1:7" ht="15.75" thickBot="1">
      <c r="A717" s="42"/>
      <c r="B717" s="20"/>
      <c r="C717" s="25" t="s">
        <v>19</v>
      </c>
      <c r="D717" s="37">
        <v>164962</v>
      </c>
      <c r="E717" s="37">
        <v>193976</v>
      </c>
      <c r="F717" s="37"/>
      <c r="G717" s="37"/>
    </row>
    <row r="718" spans="1:7" ht="24.75" hidden="1" customHeight="1" thickBot="1">
      <c r="A718" s="42"/>
      <c r="B718" s="20"/>
      <c r="C718" s="23" t="s">
        <v>20</v>
      </c>
      <c r="D718" s="24"/>
      <c r="E718" s="24"/>
      <c r="F718" s="24"/>
      <c r="G718" s="24"/>
    </row>
    <row r="719" spans="1:7" ht="24.75" hidden="1" customHeight="1" thickBot="1">
      <c r="A719" s="46"/>
      <c r="B719" s="29"/>
      <c r="C719" s="30" t="s">
        <v>21</v>
      </c>
      <c r="D719" s="31"/>
      <c r="E719" s="31"/>
      <c r="F719" s="31"/>
      <c r="G719" s="31"/>
    </row>
    <row r="720" spans="1:7">
      <c r="A720" s="40" t="s">
        <v>150</v>
      </c>
      <c r="B720" s="16" t="s">
        <v>151</v>
      </c>
      <c r="C720" s="17" t="s">
        <v>11</v>
      </c>
      <c r="D720" s="18">
        <f>SUM(D722,D729,D730)</f>
        <v>1566449</v>
      </c>
      <c r="E720" s="18">
        <f t="shared" ref="E720:G720" si="154">SUM(E722,E729,E730)</f>
        <v>866541</v>
      </c>
      <c r="F720" s="18">
        <f t="shared" si="154"/>
        <v>0</v>
      </c>
      <c r="G720" s="18">
        <f t="shared" si="154"/>
        <v>0</v>
      </c>
    </row>
    <row r="721" spans="1:7" ht="24" hidden="1" customHeight="1">
      <c r="A721" s="42"/>
      <c r="B721" s="20"/>
      <c r="C721" s="21" t="s">
        <v>12</v>
      </c>
      <c r="D721" s="34">
        <f>SUM(D732,D743,D754)</f>
        <v>0</v>
      </c>
      <c r="E721" s="34">
        <f t="shared" ref="E721:G721" si="155">SUM(E732,E743,E754)</f>
        <v>0</v>
      </c>
      <c r="F721" s="34">
        <f t="shared" si="155"/>
        <v>0</v>
      </c>
      <c r="G721" s="34">
        <f t="shared" si="155"/>
        <v>0</v>
      </c>
    </row>
    <row r="722" spans="1:7">
      <c r="A722" s="42"/>
      <c r="B722" s="20"/>
      <c r="C722" s="23" t="s">
        <v>13</v>
      </c>
      <c r="D722" s="24">
        <f>SUM(D723:D728)</f>
        <v>1566449</v>
      </c>
      <c r="E722" s="24">
        <f t="shared" ref="E722:G722" si="156">SUM(E723:E728)</f>
        <v>864941</v>
      </c>
      <c r="F722" s="24">
        <f t="shared" si="156"/>
        <v>0</v>
      </c>
      <c r="G722" s="24">
        <f t="shared" si="156"/>
        <v>0</v>
      </c>
    </row>
    <row r="723" spans="1:7" ht="24" hidden="1" customHeight="1">
      <c r="A723" s="42"/>
      <c r="B723" s="20"/>
      <c r="C723" s="25" t="s">
        <v>14</v>
      </c>
      <c r="D723" s="37">
        <f t="shared" ref="D723:G730" si="157">SUM(D734,D745,D756)</f>
        <v>0</v>
      </c>
      <c r="E723" s="37">
        <f t="shared" si="157"/>
        <v>0</v>
      </c>
      <c r="F723" s="37">
        <f t="shared" si="157"/>
        <v>0</v>
      </c>
      <c r="G723" s="37">
        <f t="shared" si="157"/>
        <v>0</v>
      </c>
    </row>
    <row r="724" spans="1:7" ht="24">
      <c r="A724" s="42"/>
      <c r="B724" s="20"/>
      <c r="C724" s="25" t="s">
        <v>15</v>
      </c>
      <c r="D724" s="37">
        <f t="shared" si="157"/>
        <v>18585</v>
      </c>
      <c r="E724" s="37">
        <f t="shared" si="157"/>
        <v>2100</v>
      </c>
      <c r="F724" s="37">
        <f t="shared" si="157"/>
        <v>0</v>
      </c>
      <c r="G724" s="37">
        <f t="shared" si="157"/>
        <v>0</v>
      </c>
    </row>
    <row r="725" spans="1:7" ht="15" hidden="1" customHeight="1">
      <c r="A725" s="42"/>
      <c r="B725" s="20"/>
      <c r="C725" s="25" t="s">
        <v>16</v>
      </c>
      <c r="D725" s="37">
        <f t="shared" si="157"/>
        <v>0</v>
      </c>
      <c r="E725" s="37">
        <f t="shared" si="157"/>
        <v>0</v>
      </c>
      <c r="F725" s="37">
        <f t="shared" si="157"/>
        <v>0</v>
      </c>
      <c r="G725" s="37">
        <f t="shared" si="157"/>
        <v>0</v>
      </c>
    </row>
    <row r="726" spans="1:7" ht="15" hidden="1" customHeight="1">
      <c r="A726" s="42"/>
      <c r="B726" s="20"/>
      <c r="C726" s="25" t="s">
        <v>17</v>
      </c>
      <c r="D726" s="37">
        <f t="shared" si="157"/>
        <v>0</v>
      </c>
      <c r="E726" s="37">
        <f t="shared" si="157"/>
        <v>0</v>
      </c>
      <c r="F726" s="37">
        <f t="shared" si="157"/>
        <v>0</v>
      </c>
      <c r="G726" s="37">
        <f t="shared" si="157"/>
        <v>0</v>
      </c>
    </row>
    <row r="727" spans="1:7" ht="24" hidden="1" customHeight="1">
      <c r="A727" s="42"/>
      <c r="B727" s="20"/>
      <c r="C727" s="25" t="s">
        <v>18</v>
      </c>
      <c r="D727" s="37">
        <f t="shared" si="157"/>
        <v>0</v>
      </c>
      <c r="E727" s="37">
        <f t="shared" si="157"/>
        <v>0</v>
      </c>
      <c r="F727" s="37">
        <f t="shared" si="157"/>
        <v>0</v>
      </c>
      <c r="G727" s="37">
        <f t="shared" si="157"/>
        <v>0</v>
      </c>
    </row>
    <row r="728" spans="1:7">
      <c r="A728" s="42"/>
      <c r="B728" s="20"/>
      <c r="C728" s="25" t="s">
        <v>19</v>
      </c>
      <c r="D728" s="37">
        <f t="shared" si="157"/>
        <v>1547864</v>
      </c>
      <c r="E728" s="37">
        <f t="shared" si="157"/>
        <v>862841</v>
      </c>
      <c r="F728" s="37">
        <f t="shared" si="157"/>
        <v>0</v>
      </c>
      <c r="G728" s="37">
        <f t="shared" si="157"/>
        <v>0</v>
      </c>
    </row>
    <row r="729" spans="1:7" ht="24" hidden="1" customHeight="1">
      <c r="A729" s="42"/>
      <c r="B729" s="20"/>
      <c r="C729" s="23" t="s">
        <v>20</v>
      </c>
      <c r="D729" s="24">
        <f t="shared" si="157"/>
        <v>0</v>
      </c>
      <c r="E729" s="24">
        <f t="shared" si="157"/>
        <v>0</v>
      </c>
      <c r="F729" s="24">
        <f t="shared" si="157"/>
        <v>0</v>
      </c>
      <c r="G729" s="24">
        <f t="shared" si="157"/>
        <v>0</v>
      </c>
    </row>
    <row r="730" spans="1:7" ht="24.75" thickBot="1">
      <c r="A730" s="46"/>
      <c r="B730" s="29"/>
      <c r="C730" s="30" t="s">
        <v>21</v>
      </c>
      <c r="D730" s="31">
        <f t="shared" si="157"/>
        <v>0</v>
      </c>
      <c r="E730" s="31">
        <f t="shared" si="157"/>
        <v>1600</v>
      </c>
      <c r="F730" s="31">
        <f t="shared" si="157"/>
        <v>0</v>
      </c>
      <c r="G730" s="31">
        <f t="shared" si="157"/>
        <v>0</v>
      </c>
    </row>
    <row r="731" spans="1:7">
      <c r="A731" s="63" t="s">
        <v>152</v>
      </c>
      <c r="B731" s="64" t="s">
        <v>153</v>
      </c>
      <c r="C731" s="85" t="s">
        <v>11</v>
      </c>
      <c r="D731" s="86">
        <f>SUM(D733,D740,D741)</f>
        <v>1511449</v>
      </c>
      <c r="E731" s="86">
        <f t="shared" ref="E731:G731" si="158">SUM(E733,E740,E741)</f>
        <v>824557</v>
      </c>
      <c r="F731" s="86">
        <f t="shared" si="158"/>
        <v>0</v>
      </c>
      <c r="G731" s="86">
        <f t="shared" si="158"/>
        <v>0</v>
      </c>
    </row>
    <row r="732" spans="1:7" ht="24" hidden="1" customHeight="1">
      <c r="A732" s="50"/>
      <c r="B732" s="51"/>
      <c r="C732" s="21" t="s">
        <v>12</v>
      </c>
      <c r="D732" s="34"/>
      <c r="E732" s="34"/>
      <c r="F732" s="34"/>
      <c r="G732" s="34"/>
    </row>
    <row r="733" spans="1:7">
      <c r="A733" s="50"/>
      <c r="B733" s="51"/>
      <c r="C733" s="23" t="s">
        <v>13</v>
      </c>
      <c r="D733" s="24">
        <f>SUM(D734:D739)</f>
        <v>1511449</v>
      </c>
      <c r="E733" s="24">
        <f t="shared" ref="E733:G733" si="159">SUM(E734:E739)</f>
        <v>822957</v>
      </c>
      <c r="F733" s="24">
        <f t="shared" si="159"/>
        <v>0</v>
      </c>
      <c r="G733" s="24">
        <f t="shared" si="159"/>
        <v>0</v>
      </c>
    </row>
    <row r="734" spans="1:7" ht="24" hidden="1" customHeight="1">
      <c r="A734" s="50"/>
      <c r="B734" s="51"/>
      <c r="C734" s="25" t="s">
        <v>14</v>
      </c>
      <c r="D734" s="37"/>
      <c r="E734" s="37"/>
      <c r="F734" s="37"/>
      <c r="G734" s="37"/>
    </row>
    <row r="735" spans="1:7" ht="24">
      <c r="A735" s="50"/>
      <c r="B735" s="51"/>
      <c r="C735" s="25" t="s">
        <v>15</v>
      </c>
      <c r="D735" s="37">
        <v>18585</v>
      </c>
      <c r="E735" s="37">
        <v>2100</v>
      </c>
      <c r="F735" s="37"/>
      <c r="G735" s="37"/>
    </row>
    <row r="736" spans="1:7" ht="15" hidden="1" customHeight="1">
      <c r="A736" s="50"/>
      <c r="B736" s="51"/>
      <c r="C736" s="25" t="s">
        <v>16</v>
      </c>
      <c r="D736" s="37"/>
      <c r="E736" s="37"/>
      <c r="F736" s="37"/>
      <c r="G736" s="37"/>
    </row>
    <row r="737" spans="1:7" ht="15" hidden="1" customHeight="1">
      <c r="A737" s="50"/>
      <c r="B737" s="51"/>
      <c r="C737" s="25" t="s">
        <v>17</v>
      </c>
      <c r="D737" s="37"/>
      <c r="E737" s="37"/>
      <c r="F737" s="37"/>
      <c r="G737" s="37"/>
    </row>
    <row r="738" spans="1:7" ht="24" hidden="1" customHeight="1">
      <c r="A738" s="50"/>
      <c r="B738" s="51"/>
      <c r="C738" s="25" t="s">
        <v>18</v>
      </c>
      <c r="D738" s="37"/>
      <c r="E738" s="37"/>
      <c r="F738" s="37"/>
      <c r="G738" s="37"/>
    </row>
    <row r="739" spans="1:7">
      <c r="A739" s="50"/>
      <c r="B739" s="51"/>
      <c r="C739" s="25" t="s">
        <v>19</v>
      </c>
      <c r="D739" s="37">
        <v>1492864</v>
      </c>
      <c r="E739" s="37">
        <v>820857</v>
      </c>
      <c r="F739" s="37"/>
      <c r="G739" s="37"/>
    </row>
    <row r="740" spans="1:7" ht="24" hidden="1" customHeight="1">
      <c r="A740" s="50"/>
      <c r="B740" s="51"/>
      <c r="C740" s="23" t="s">
        <v>20</v>
      </c>
      <c r="D740" s="24"/>
      <c r="E740" s="24"/>
      <c r="F740" s="24"/>
      <c r="G740" s="24"/>
    </row>
    <row r="741" spans="1:7" ht="24">
      <c r="A741" s="50"/>
      <c r="B741" s="51"/>
      <c r="C741" s="23" t="s">
        <v>21</v>
      </c>
      <c r="D741" s="24"/>
      <c r="E741" s="24">
        <v>1600</v>
      </c>
      <c r="F741" s="24"/>
      <c r="G741" s="24"/>
    </row>
    <row r="742" spans="1:7">
      <c r="A742" s="50" t="s">
        <v>154</v>
      </c>
      <c r="B742" s="51" t="s">
        <v>155</v>
      </c>
      <c r="C742" s="25" t="s">
        <v>11</v>
      </c>
      <c r="D742" s="52">
        <f>SUM(D744,D751,D752)</f>
        <v>55000</v>
      </c>
      <c r="E742" s="52">
        <f t="shared" ref="E742:G742" si="160">SUM(E744,E751,E752)</f>
        <v>41984</v>
      </c>
      <c r="F742" s="52">
        <f t="shared" si="160"/>
        <v>0</v>
      </c>
      <c r="G742" s="52">
        <f t="shared" si="160"/>
        <v>0</v>
      </c>
    </row>
    <row r="743" spans="1:7" ht="24" hidden="1" customHeight="1">
      <c r="A743" s="50"/>
      <c r="B743" s="51"/>
      <c r="C743" s="21" t="s">
        <v>12</v>
      </c>
      <c r="D743" s="34"/>
      <c r="E743" s="34"/>
      <c r="F743" s="34"/>
      <c r="G743" s="34"/>
    </row>
    <row r="744" spans="1:7">
      <c r="A744" s="50"/>
      <c r="B744" s="51"/>
      <c r="C744" s="23" t="s">
        <v>13</v>
      </c>
      <c r="D744" s="24">
        <f>SUM(D745:D750)</f>
        <v>55000</v>
      </c>
      <c r="E744" s="24">
        <f t="shared" ref="E744:G744" si="161">SUM(E745:E750)</f>
        <v>41984</v>
      </c>
      <c r="F744" s="24">
        <f t="shared" si="161"/>
        <v>0</v>
      </c>
      <c r="G744" s="24">
        <f t="shared" si="161"/>
        <v>0</v>
      </c>
    </row>
    <row r="745" spans="1:7" ht="24" hidden="1" customHeight="1">
      <c r="A745" s="50"/>
      <c r="B745" s="51"/>
      <c r="C745" s="25" t="s">
        <v>14</v>
      </c>
      <c r="D745" s="37"/>
      <c r="E745" s="37"/>
      <c r="F745" s="37"/>
      <c r="G745" s="37"/>
    </row>
    <row r="746" spans="1:7" ht="24" hidden="1" customHeight="1">
      <c r="A746" s="50"/>
      <c r="B746" s="51"/>
      <c r="C746" s="25" t="s">
        <v>15</v>
      </c>
      <c r="D746" s="37"/>
      <c r="E746" s="37"/>
      <c r="F746" s="37"/>
      <c r="G746" s="37"/>
    </row>
    <row r="747" spans="1:7" ht="15" hidden="1" customHeight="1">
      <c r="A747" s="50"/>
      <c r="B747" s="51"/>
      <c r="C747" s="25" t="s">
        <v>16</v>
      </c>
      <c r="D747" s="37"/>
      <c r="E747" s="37"/>
      <c r="F747" s="37"/>
      <c r="G747" s="37"/>
    </row>
    <row r="748" spans="1:7" ht="15" hidden="1" customHeight="1">
      <c r="A748" s="50"/>
      <c r="B748" s="51"/>
      <c r="C748" s="25" t="s">
        <v>17</v>
      </c>
      <c r="D748" s="37"/>
      <c r="E748" s="37"/>
      <c r="F748" s="37"/>
      <c r="G748" s="37"/>
    </row>
    <row r="749" spans="1:7" ht="24" hidden="1" customHeight="1">
      <c r="A749" s="50"/>
      <c r="B749" s="51"/>
      <c r="C749" s="25" t="s">
        <v>18</v>
      </c>
      <c r="D749" s="37"/>
      <c r="E749" s="37"/>
      <c r="F749" s="37"/>
      <c r="G749" s="37"/>
    </row>
    <row r="750" spans="1:7">
      <c r="A750" s="50"/>
      <c r="B750" s="51"/>
      <c r="C750" s="25" t="s">
        <v>19</v>
      </c>
      <c r="D750" s="37">
        <v>55000</v>
      </c>
      <c r="E750" s="37">
        <v>41984</v>
      </c>
      <c r="F750" s="37"/>
      <c r="G750" s="37"/>
    </row>
    <row r="751" spans="1:7" ht="24" hidden="1" customHeight="1">
      <c r="A751" s="50"/>
      <c r="B751" s="51"/>
      <c r="C751" s="23" t="s">
        <v>20</v>
      </c>
      <c r="D751" s="24"/>
      <c r="E751" s="24"/>
      <c r="F751" s="24"/>
      <c r="G751" s="24"/>
    </row>
    <row r="752" spans="1:7" ht="24" hidden="1" customHeight="1">
      <c r="A752" s="50"/>
      <c r="B752" s="51"/>
      <c r="C752" s="23" t="s">
        <v>21</v>
      </c>
      <c r="D752" s="24"/>
      <c r="E752" s="24"/>
      <c r="F752" s="24"/>
      <c r="G752" s="24"/>
    </row>
    <row r="753" spans="1:7">
      <c r="A753" s="50" t="s">
        <v>156</v>
      </c>
      <c r="B753" s="51" t="s">
        <v>157</v>
      </c>
      <c r="C753" s="25" t="s">
        <v>11</v>
      </c>
      <c r="D753" s="52">
        <f>SUM(D755,D762,D763)</f>
        <v>0</v>
      </c>
      <c r="E753" s="52">
        <f t="shared" ref="E753:G753" si="162">SUM(E755,E762,E763)</f>
        <v>0</v>
      </c>
      <c r="F753" s="52">
        <f t="shared" si="162"/>
        <v>0</v>
      </c>
      <c r="G753" s="52">
        <f t="shared" si="162"/>
        <v>0</v>
      </c>
    </row>
    <row r="754" spans="1:7" ht="24" hidden="1" customHeight="1">
      <c r="A754" s="50"/>
      <c r="B754" s="51"/>
      <c r="C754" s="21" t="s">
        <v>12</v>
      </c>
      <c r="D754" s="34"/>
      <c r="E754" s="34"/>
      <c r="F754" s="34"/>
      <c r="G754" s="34"/>
    </row>
    <row r="755" spans="1:7">
      <c r="A755" s="50"/>
      <c r="B755" s="51"/>
      <c r="C755" s="23" t="s">
        <v>13</v>
      </c>
      <c r="D755" s="24">
        <f>SUM(D756:D761)</f>
        <v>0</v>
      </c>
      <c r="E755" s="24">
        <f t="shared" ref="E755:G755" si="163">SUM(E756:E761)</f>
        <v>0</v>
      </c>
      <c r="F755" s="24">
        <f t="shared" si="163"/>
        <v>0</v>
      </c>
      <c r="G755" s="24">
        <f t="shared" si="163"/>
        <v>0</v>
      </c>
    </row>
    <row r="756" spans="1:7" ht="24" hidden="1" customHeight="1">
      <c r="A756" s="50"/>
      <c r="B756" s="51"/>
      <c r="C756" s="25" t="s">
        <v>14</v>
      </c>
      <c r="D756" s="37"/>
      <c r="E756" s="37"/>
      <c r="F756" s="37"/>
      <c r="G756" s="37"/>
    </row>
    <row r="757" spans="1:7" ht="24">
      <c r="A757" s="50"/>
      <c r="B757" s="51"/>
      <c r="C757" s="25" t="s">
        <v>15</v>
      </c>
      <c r="D757" s="37"/>
      <c r="E757" s="37"/>
      <c r="F757" s="37"/>
      <c r="G757" s="37"/>
    </row>
    <row r="758" spans="1:7" ht="15" hidden="1" customHeight="1">
      <c r="A758" s="50"/>
      <c r="B758" s="51"/>
      <c r="C758" s="25" t="s">
        <v>16</v>
      </c>
      <c r="D758" s="37"/>
      <c r="E758" s="37"/>
      <c r="F758" s="37"/>
      <c r="G758" s="37"/>
    </row>
    <row r="759" spans="1:7" ht="15" hidden="1" customHeight="1">
      <c r="A759" s="50"/>
      <c r="B759" s="51"/>
      <c r="C759" s="25" t="s">
        <v>17</v>
      </c>
      <c r="D759" s="37"/>
      <c r="E759" s="37"/>
      <c r="F759" s="37"/>
      <c r="G759" s="37"/>
    </row>
    <row r="760" spans="1:7" ht="24" hidden="1" customHeight="1">
      <c r="A760" s="50"/>
      <c r="B760" s="51"/>
      <c r="C760" s="25" t="s">
        <v>18</v>
      </c>
      <c r="D760" s="37"/>
      <c r="E760" s="37"/>
      <c r="F760" s="37"/>
      <c r="G760" s="37"/>
    </row>
    <row r="761" spans="1:7" ht="15.75" thickBot="1">
      <c r="A761" s="50"/>
      <c r="B761" s="51"/>
      <c r="C761" s="25" t="s">
        <v>19</v>
      </c>
      <c r="D761" s="37"/>
      <c r="E761" s="37"/>
      <c r="F761" s="37"/>
      <c r="G761" s="37"/>
    </row>
    <row r="762" spans="1:7" ht="24.75" hidden="1" customHeight="1" thickBot="1">
      <c r="A762" s="50"/>
      <c r="B762" s="51"/>
      <c r="C762" s="23" t="s">
        <v>20</v>
      </c>
      <c r="D762" s="24"/>
      <c r="E762" s="24"/>
      <c r="F762" s="24"/>
      <c r="G762" s="24"/>
    </row>
    <row r="763" spans="1:7" ht="24.75" hidden="1" customHeight="1" thickBot="1">
      <c r="A763" s="54"/>
      <c r="B763" s="55"/>
      <c r="C763" s="30" t="s">
        <v>21</v>
      </c>
      <c r="D763" s="31"/>
      <c r="E763" s="31"/>
      <c r="F763" s="31"/>
      <c r="G763" s="31"/>
    </row>
    <row r="764" spans="1:7" ht="26.25" customHeight="1">
      <c r="A764" s="40" t="s">
        <v>158</v>
      </c>
      <c r="B764" s="16" t="s">
        <v>159</v>
      </c>
      <c r="C764" s="17" t="s">
        <v>11</v>
      </c>
      <c r="D764" s="18">
        <f>SUM(D766,D773,D774)</f>
        <v>0</v>
      </c>
      <c r="E764" s="18">
        <f t="shared" ref="E764:G764" si="164">SUM(E766,E773,E774)</f>
        <v>182852</v>
      </c>
      <c r="F764" s="18">
        <f t="shared" si="164"/>
        <v>240000</v>
      </c>
      <c r="G764" s="18">
        <f t="shared" si="164"/>
        <v>293823</v>
      </c>
    </row>
    <row r="765" spans="1:7" ht="24" hidden="1" customHeight="1">
      <c r="A765" s="42"/>
      <c r="B765" s="20"/>
      <c r="C765" s="21" t="s">
        <v>12</v>
      </c>
      <c r="D765" s="34"/>
      <c r="E765" s="34"/>
      <c r="F765" s="34"/>
      <c r="G765" s="34"/>
    </row>
    <row r="766" spans="1:7" ht="27" customHeight="1">
      <c r="A766" s="42"/>
      <c r="B766" s="20"/>
      <c r="C766" s="23" t="s">
        <v>13</v>
      </c>
      <c r="D766" s="24">
        <f>SUM(D767:D772)</f>
        <v>0</v>
      </c>
      <c r="E766" s="24">
        <f t="shared" ref="E766:G766" si="165">SUM(E767:E772)</f>
        <v>182852</v>
      </c>
      <c r="F766" s="24">
        <f t="shared" si="165"/>
        <v>240000</v>
      </c>
      <c r="G766" s="24">
        <f t="shared" si="165"/>
        <v>293823</v>
      </c>
    </row>
    <row r="767" spans="1:7" ht="24" hidden="1" customHeight="1">
      <c r="A767" s="42"/>
      <c r="B767" s="20"/>
      <c r="C767" s="25" t="s">
        <v>14</v>
      </c>
      <c r="D767" s="37"/>
      <c r="E767" s="37"/>
      <c r="F767" s="37"/>
      <c r="G767" s="37"/>
    </row>
    <row r="768" spans="1:7" ht="30.75" customHeight="1">
      <c r="A768" s="42"/>
      <c r="B768" s="20"/>
      <c r="C768" s="25" t="s">
        <v>15</v>
      </c>
      <c r="D768" s="37"/>
      <c r="E768" s="37">
        <v>6795</v>
      </c>
      <c r="F768" s="37"/>
      <c r="G768" s="37">
        <v>5000</v>
      </c>
    </row>
    <row r="769" spans="1:7" ht="15" hidden="1" customHeight="1">
      <c r="A769" s="42"/>
      <c r="B769" s="20"/>
      <c r="C769" s="25" t="s">
        <v>16</v>
      </c>
      <c r="D769" s="37"/>
      <c r="E769" s="37"/>
      <c r="F769" s="37"/>
      <c r="G769" s="37"/>
    </row>
    <row r="770" spans="1:7" ht="15" hidden="1" customHeight="1">
      <c r="A770" s="42"/>
      <c r="B770" s="20"/>
      <c r="C770" s="25" t="s">
        <v>17</v>
      </c>
      <c r="D770" s="37"/>
      <c r="E770" s="37"/>
      <c r="F770" s="37"/>
      <c r="G770" s="37"/>
    </row>
    <row r="771" spans="1:7" ht="24" hidden="1" customHeight="1">
      <c r="A771" s="42"/>
      <c r="B771" s="20"/>
      <c r="C771" s="25" t="s">
        <v>18</v>
      </c>
      <c r="D771" s="37"/>
      <c r="E771" s="37"/>
      <c r="F771" s="37"/>
      <c r="G771" s="37"/>
    </row>
    <row r="772" spans="1:7" ht="21.75" customHeight="1" thickBot="1">
      <c r="A772" s="42"/>
      <c r="B772" s="20"/>
      <c r="C772" s="25" t="s">
        <v>19</v>
      </c>
      <c r="D772" s="37"/>
      <c r="E772" s="37">
        <v>176057</v>
      </c>
      <c r="F772" s="37">
        <v>240000</v>
      </c>
      <c r="G772" s="37">
        <f>235000+20000-20000+53823</f>
        <v>288823</v>
      </c>
    </row>
    <row r="773" spans="1:7" ht="24.75" hidden="1" customHeight="1" thickBot="1">
      <c r="A773" s="42"/>
      <c r="B773" s="20"/>
      <c r="C773" s="23" t="s">
        <v>20</v>
      </c>
      <c r="D773" s="24"/>
      <c r="E773" s="24"/>
      <c r="F773" s="24"/>
      <c r="G773" s="24"/>
    </row>
    <row r="774" spans="1:7" ht="24.75" hidden="1" customHeight="1" thickBot="1">
      <c r="A774" s="46"/>
      <c r="B774" s="29"/>
      <c r="C774" s="30" t="s">
        <v>21</v>
      </c>
      <c r="D774" s="31"/>
      <c r="E774" s="31"/>
      <c r="F774" s="31"/>
      <c r="G774" s="31"/>
    </row>
    <row r="775" spans="1:7" ht="19.5" customHeight="1">
      <c r="A775" s="40" t="s">
        <v>160</v>
      </c>
      <c r="B775" s="16" t="s">
        <v>161</v>
      </c>
      <c r="C775" s="17" t="s">
        <v>11</v>
      </c>
      <c r="D775" s="18">
        <f>SUM(D777,D784,D785)</f>
        <v>1879266</v>
      </c>
      <c r="E775" s="18">
        <f t="shared" ref="E775:G775" si="166">SUM(E777,E784,E785)</f>
        <v>2529154</v>
      </c>
      <c r="F775" s="41">
        <f t="shared" si="166"/>
        <v>1992150</v>
      </c>
      <c r="G775" s="18">
        <f t="shared" si="166"/>
        <v>3062752</v>
      </c>
    </row>
    <row r="776" spans="1:7" ht="18.75" customHeight="1">
      <c r="A776" s="42"/>
      <c r="B776" s="20"/>
      <c r="C776" s="21" t="s">
        <v>12</v>
      </c>
      <c r="D776" s="34">
        <f>SUM(D787,D798)</f>
        <v>51</v>
      </c>
      <c r="E776" s="34">
        <f t="shared" ref="E776:G776" si="167">SUM(E787,E798)</f>
        <v>51</v>
      </c>
      <c r="F776" s="43">
        <f t="shared" si="167"/>
        <v>51</v>
      </c>
      <c r="G776" s="34">
        <f t="shared" si="167"/>
        <v>51</v>
      </c>
    </row>
    <row r="777" spans="1:7">
      <c r="A777" s="42"/>
      <c r="B777" s="20"/>
      <c r="C777" s="23" t="s">
        <v>13</v>
      </c>
      <c r="D777" s="24">
        <f>SUM(D778:D783)</f>
        <v>1224591</v>
      </c>
      <c r="E777" s="24">
        <f t="shared" ref="E777:G777" si="168">SUM(E778:E783)</f>
        <v>1776145</v>
      </c>
      <c r="F777" s="44">
        <f t="shared" si="168"/>
        <v>1442150</v>
      </c>
      <c r="G777" s="24">
        <f t="shared" si="168"/>
        <v>1778752</v>
      </c>
    </row>
    <row r="778" spans="1:7" ht="24">
      <c r="A778" s="42"/>
      <c r="B778" s="20"/>
      <c r="C778" s="25" t="s">
        <v>14</v>
      </c>
      <c r="D778" s="37">
        <f t="shared" ref="D778:G785" si="169">SUM(D789,D800)</f>
        <v>465297</v>
      </c>
      <c r="E778" s="37">
        <f t="shared" si="169"/>
        <v>480874</v>
      </c>
      <c r="F778" s="45">
        <f t="shared" si="169"/>
        <v>505200</v>
      </c>
      <c r="G778" s="37">
        <f t="shared" si="169"/>
        <v>505152</v>
      </c>
    </row>
    <row r="779" spans="1:7" ht="24">
      <c r="A779" s="42"/>
      <c r="B779" s="20"/>
      <c r="C779" s="25" t="s">
        <v>15</v>
      </c>
      <c r="D779" s="37">
        <f t="shared" si="169"/>
        <v>284557</v>
      </c>
      <c r="E779" s="37">
        <f t="shared" si="169"/>
        <v>370964</v>
      </c>
      <c r="F779" s="45">
        <f t="shared" si="169"/>
        <v>351950</v>
      </c>
      <c r="G779" s="37">
        <f t="shared" si="169"/>
        <v>403650</v>
      </c>
    </row>
    <row r="780" spans="1:7" ht="15" hidden="1" customHeight="1">
      <c r="A780" s="42"/>
      <c r="B780" s="20"/>
      <c r="C780" s="25" t="s">
        <v>16</v>
      </c>
      <c r="D780" s="37">
        <f t="shared" si="169"/>
        <v>0</v>
      </c>
      <c r="E780" s="37">
        <f t="shared" si="169"/>
        <v>0</v>
      </c>
      <c r="F780" s="45">
        <f t="shared" si="169"/>
        <v>0</v>
      </c>
      <c r="G780" s="37">
        <f t="shared" si="169"/>
        <v>0</v>
      </c>
    </row>
    <row r="781" spans="1:7" ht="15" hidden="1" customHeight="1">
      <c r="A781" s="42"/>
      <c r="B781" s="20"/>
      <c r="C781" s="25" t="s">
        <v>17</v>
      </c>
      <c r="D781" s="37">
        <f t="shared" si="169"/>
        <v>0</v>
      </c>
      <c r="E781" s="37">
        <f t="shared" si="169"/>
        <v>0</v>
      </c>
      <c r="F781" s="45">
        <f t="shared" si="169"/>
        <v>0</v>
      </c>
      <c r="G781" s="37">
        <f t="shared" si="169"/>
        <v>0</v>
      </c>
    </row>
    <row r="782" spans="1:7" ht="36" hidden="1" customHeight="1">
      <c r="A782" s="42"/>
      <c r="B782" s="20"/>
      <c r="C782" s="25" t="s">
        <v>18</v>
      </c>
      <c r="D782" s="37">
        <f t="shared" si="169"/>
        <v>0</v>
      </c>
      <c r="E782" s="37">
        <f t="shared" si="169"/>
        <v>0</v>
      </c>
      <c r="F782" s="45">
        <f t="shared" si="169"/>
        <v>0</v>
      </c>
      <c r="G782" s="37">
        <f t="shared" si="169"/>
        <v>0</v>
      </c>
    </row>
    <row r="783" spans="1:7">
      <c r="A783" s="42"/>
      <c r="B783" s="20"/>
      <c r="C783" s="25" t="s">
        <v>19</v>
      </c>
      <c r="D783" s="37">
        <f t="shared" si="169"/>
        <v>474737</v>
      </c>
      <c r="E783" s="37">
        <f t="shared" si="169"/>
        <v>924307</v>
      </c>
      <c r="F783" s="45">
        <f t="shared" si="169"/>
        <v>585000</v>
      </c>
      <c r="G783" s="37">
        <f t="shared" si="169"/>
        <v>869950</v>
      </c>
    </row>
    <row r="784" spans="1:7" ht="24">
      <c r="A784" s="42"/>
      <c r="B784" s="20"/>
      <c r="C784" s="23" t="s">
        <v>20</v>
      </c>
      <c r="D784" s="24">
        <f t="shared" si="169"/>
        <v>652587</v>
      </c>
      <c r="E784" s="24">
        <f t="shared" si="169"/>
        <v>751222</v>
      </c>
      <c r="F784" s="44">
        <f t="shared" si="169"/>
        <v>550000</v>
      </c>
      <c r="G784" s="24">
        <f t="shared" si="169"/>
        <v>1284000</v>
      </c>
    </row>
    <row r="785" spans="1:7" ht="24.75" thickBot="1">
      <c r="A785" s="46"/>
      <c r="B785" s="29"/>
      <c r="C785" s="30" t="s">
        <v>21</v>
      </c>
      <c r="D785" s="31">
        <f t="shared" si="169"/>
        <v>2088</v>
      </c>
      <c r="E785" s="31">
        <f t="shared" si="169"/>
        <v>1787</v>
      </c>
      <c r="F785" s="47">
        <f t="shared" si="169"/>
        <v>0</v>
      </c>
      <c r="G785" s="31">
        <f t="shared" si="169"/>
        <v>0</v>
      </c>
    </row>
    <row r="786" spans="1:7" ht="18" customHeight="1">
      <c r="A786" s="48" t="s">
        <v>162</v>
      </c>
      <c r="B786" s="49" t="s">
        <v>163</v>
      </c>
      <c r="C786" s="17" t="s">
        <v>11</v>
      </c>
      <c r="D786" s="18">
        <f>SUM(D788,D795,D796)</f>
        <v>669285</v>
      </c>
      <c r="E786" s="18">
        <f t="shared" ref="E786:G786" si="170">SUM(E788,E795,E796)</f>
        <v>628776</v>
      </c>
      <c r="F786" s="18">
        <f t="shared" si="170"/>
        <v>686150</v>
      </c>
      <c r="G786" s="18">
        <f t="shared" si="170"/>
        <v>677752</v>
      </c>
    </row>
    <row r="787" spans="1:7" ht="24">
      <c r="A787" s="50"/>
      <c r="B787" s="51"/>
      <c r="C787" s="21" t="s">
        <v>12</v>
      </c>
      <c r="D787" s="34">
        <v>51</v>
      </c>
      <c r="E787" s="34">
        <v>51</v>
      </c>
      <c r="F787" s="34">
        <v>51</v>
      </c>
      <c r="G787" s="34">
        <v>51</v>
      </c>
    </row>
    <row r="788" spans="1:7">
      <c r="A788" s="50"/>
      <c r="B788" s="51"/>
      <c r="C788" s="23" t="s">
        <v>13</v>
      </c>
      <c r="D788" s="24">
        <f>SUM(D789:D794)</f>
        <v>653133</v>
      </c>
      <c r="E788" s="24">
        <f t="shared" ref="E788:G788" si="171">SUM(E789:E794)</f>
        <v>625859</v>
      </c>
      <c r="F788" s="24">
        <f t="shared" si="171"/>
        <v>686150</v>
      </c>
      <c r="G788" s="24">
        <f t="shared" si="171"/>
        <v>677752</v>
      </c>
    </row>
    <row r="789" spans="1:7" ht="24">
      <c r="A789" s="50"/>
      <c r="B789" s="51"/>
      <c r="C789" s="25" t="s">
        <v>14</v>
      </c>
      <c r="D789" s="37">
        <v>465297</v>
      </c>
      <c r="E789" s="37">
        <v>480874</v>
      </c>
      <c r="F789" s="37">
        <v>505200</v>
      </c>
      <c r="G789" s="37">
        <v>505152</v>
      </c>
    </row>
    <row r="790" spans="1:7" ht="24">
      <c r="A790" s="50"/>
      <c r="B790" s="51"/>
      <c r="C790" s="25" t="s">
        <v>15</v>
      </c>
      <c r="D790" s="37">
        <v>185350</v>
      </c>
      <c r="E790" s="37">
        <v>143311</v>
      </c>
      <c r="F790" s="37">
        <v>177950</v>
      </c>
      <c r="G790" s="37">
        <f>177950-8300</f>
        <v>169650</v>
      </c>
    </row>
    <row r="791" spans="1:7" ht="15" hidden="1" customHeight="1">
      <c r="A791" s="50"/>
      <c r="B791" s="51"/>
      <c r="C791" s="25" t="s">
        <v>16</v>
      </c>
      <c r="D791" s="37"/>
      <c r="E791" s="37"/>
      <c r="F791" s="37"/>
      <c r="G791" s="37"/>
    </row>
    <row r="792" spans="1:7" ht="15" hidden="1" customHeight="1">
      <c r="A792" s="50"/>
      <c r="B792" s="51"/>
      <c r="C792" s="25" t="s">
        <v>17</v>
      </c>
      <c r="D792" s="37"/>
      <c r="E792" s="37"/>
      <c r="F792" s="37"/>
      <c r="G792" s="37"/>
    </row>
    <row r="793" spans="1:7" ht="36" hidden="1" customHeight="1">
      <c r="A793" s="50"/>
      <c r="B793" s="51"/>
      <c r="C793" s="25" t="s">
        <v>18</v>
      </c>
      <c r="D793" s="37"/>
      <c r="E793" s="37"/>
      <c r="F793" s="37"/>
      <c r="G793" s="37"/>
    </row>
    <row r="794" spans="1:7">
      <c r="A794" s="50"/>
      <c r="B794" s="51"/>
      <c r="C794" s="25" t="s">
        <v>19</v>
      </c>
      <c r="D794" s="37">
        <v>2486</v>
      </c>
      <c r="E794" s="37">
        <v>1674</v>
      </c>
      <c r="F794" s="37">
        <v>3000</v>
      </c>
      <c r="G794" s="37">
        <v>2950</v>
      </c>
    </row>
    <row r="795" spans="1:7" ht="24" customHeight="1">
      <c r="A795" s="50"/>
      <c r="B795" s="51"/>
      <c r="C795" s="23" t="s">
        <v>20</v>
      </c>
      <c r="D795" s="24">
        <v>14064</v>
      </c>
      <c r="E795" s="24">
        <v>1130</v>
      </c>
      <c r="F795" s="24"/>
      <c r="G795" s="24"/>
    </row>
    <row r="796" spans="1:7" ht="21" customHeight="1">
      <c r="A796" s="50"/>
      <c r="B796" s="51"/>
      <c r="C796" s="23" t="s">
        <v>21</v>
      </c>
      <c r="D796" s="24">
        <v>2088</v>
      </c>
      <c r="E796" s="24">
        <v>1787</v>
      </c>
      <c r="F796" s="24"/>
      <c r="G796" s="24"/>
    </row>
    <row r="797" spans="1:7" ht="23.25" customHeight="1">
      <c r="A797" s="50" t="s">
        <v>164</v>
      </c>
      <c r="B797" s="51" t="s">
        <v>165</v>
      </c>
      <c r="C797" s="25" t="s">
        <v>11</v>
      </c>
      <c r="D797" s="52">
        <f>SUM(D799,D806,D807)</f>
        <v>1209981</v>
      </c>
      <c r="E797" s="52">
        <f t="shared" ref="E797:G797" si="172">SUM(E799,E806,E807)</f>
        <v>1900378</v>
      </c>
      <c r="F797" s="52">
        <f t="shared" si="172"/>
        <v>1306000</v>
      </c>
      <c r="G797" s="52">
        <f t="shared" si="172"/>
        <v>2385000</v>
      </c>
    </row>
    <row r="798" spans="1:7" ht="23.25" customHeight="1">
      <c r="A798" s="50"/>
      <c r="B798" s="51"/>
      <c r="C798" s="21" t="s">
        <v>12</v>
      </c>
      <c r="D798" s="34"/>
      <c r="E798" s="34"/>
      <c r="F798" s="34"/>
      <c r="G798" s="34"/>
    </row>
    <row r="799" spans="1:7" ht="11.25" customHeight="1">
      <c r="A799" s="50"/>
      <c r="B799" s="51"/>
      <c r="C799" s="23" t="s">
        <v>13</v>
      </c>
      <c r="D799" s="24">
        <f>SUM(D800:D805)</f>
        <v>571458</v>
      </c>
      <c r="E799" s="24">
        <f t="shared" ref="E799:G799" si="173">SUM(E800:E805)</f>
        <v>1150286</v>
      </c>
      <c r="F799" s="24">
        <f t="shared" si="173"/>
        <v>756000</v>
      </c>
      <c r="G799" s="24">
        <f t="shared" si="173"/>
        <v>1101000</v>
      </c>
    </row>
    <row r="800" spans="1:7" ht="24" hidden="1" customHeight="1">
      <c r="A800" s="50"/>
      <c r="B800" s="51"/>
      <c r="C800" s="25" t="s">
        <v>14</v>
      </c>
      <c r="D800" s="37"/>
      <c r="E800" s="37"/>
      <c r="F800" s="37"/>
      <c r="G800" s="37"/>
    </row>
    <row r="801" spans="1:7" ht="21.75" customHeight="1">
      <c r="A801" s="50"/>
      <c r="B801" s="51"/>
      <c r="C801" s="25" t="s">
        <v>15</v>
      </c>
      <c r="D801" s="37">
        <v>99207</v>
      </c>
      <c r="E801" s="37">
        <v>227653</v>
      </c>
      <c r="F801" s="37">
        <v>174000</v>
      </c>
      <c r="G801" s="37">
        <v>234000</v>
      </c>
    </row>
    <row r="802" spans="1:7" ht="15" hidden="1" customHeight="1">
      <c r="A802" s="50"/>
      <c r="B802" s="51"/>
      <c r="C802" s="25" t="s">
        <v>16</v>
      </c>
      <c r="D802" s="37"/>
      <c r="E802" s="37"/>
      <c r="F802" s="37"/>
      <c r="G802" s="37"/>
    </row>
    <row r="803" spans="1:7" ht="15" hidden="1" customHeight="1">
      <c r="A803" s="50"/>
      <c r="B803" s="51"/>
      <c r="C803" s="25" t="s">
        <v>17</v>
      </c>
      <c r="D803" s="37"/>
      <c r="E803" s="37"/>
      <c r="F803" s="37"/>
      <c r="G803" s="37"/>
    </row>
    <row r="804" spans="1:7" ht="36" hidden="1" customHeight="1">
      <c r="A804" s="50"/>
      <c r="B804" s="51"/>
      <c r="C804" s="25" t="s">
        <v>18</v>
      </c>
      <c r="D804" s="37"/>
      <c r="E804" s="37"/>
      <c r="F804" s="37"/>
      <c r="G804" s="37"/>
    </row>
    <row r="805" spans="1:7" ht="15" customHeight="1">
      <c r="A805" s="50"/>
      <c r="B805" s="51"/>
      <c r="C805" s="25" t="s">
        <v>19</v>
      </c>
      <c r="D805" s="37">
        <v>472251</v>
      </c>
      <c r="E805" s="37">
        <v>922633</v>
      </c>
      <c r="F805" s="37">
        <v>582000</v>
      </c>
      <c r="G805" s="37">
        <v>867000</v>
      </c>
    </row>
    <row r="806" spans="1:7" ht="26.25" customHeight="1" thickBot="1">
      <c r="A806" s="50"/>
      <c r="B806" s="51"/>
      <c r="C806" s="23" t="s">
        <v>20</v>
      </c>
      <c r="D806" s="24">
        <v>638523</v>
      </c>
      <c r="E806" s="24">
        <v>750092</v>
      </c>
      <c r="F806" s="24">
        <v>550000</v>
      </c>
      <c r="G806" s="24">
        <v>1284000</v>
      </c>
    </row>
    <row r="807" spans="1:7" ht="24.75" hidden="1" customHeight="1" thickBot="1">
      <c r="A807" s="59"/>
      <c r="B807" s="60"/>
      <c r="C807" s="73" t="s">
        <v>21</v>
      </c>
      <c r="D807" s="74"/>
      <c r="E807" s="74"/>
      <c r="F807" s="74"/>
      <c r="G807" s="74"/>
    </row>
    <row r="808" spans="1:7" ht="17.25" customHeight="1">
      <c r="A808" s="40" t="s">
        <v>166</v>
      </c>
      <c r="B808" s="16" t="s">
        <v>167</v>
      </c>
      <c r="C808" s="17" t="s">
        <v>11</v>
      </c>
      <c r="D808" s="18">
        <f>SUM(D810,D817,D818)</f>
        <v>2132268</v>
      </c>
      <c r="E808" s="18">
        <f t="shared" ref="E808:G808" si="174">SUM(E810,E817,E818)</f>
        <v>1530394</v>
      </c>
      <c r="F808" s="41">
        <f t="shared" si="174"/>
        <v>1570600</v>
      </c>
      <c r="G808" s="18">
        <f t="shared" si="174"/>
        <v>1728345</v>
      </c>
    </row>
    <row r="809" spans="1:7" ht="23.25" customHeight="1">
      <c r="A809" s="42"/>
      <c r="B809" s="20"/>
      <c r="C809" s="21" t="s">
        <v>12</v>
      </c>
      <c r="D809" s="34">
        <f>SUM(D820,D831,D842,D853)</f>
        <v>141</v>
      </c>
      <c r="E809" s="34">
        <f t="shared" ref="E809:G809" si="175">SUM(E820,E831,E842,E853)</f>
        <v>141</v>
      </c>
      <c r="F809" s="43">
        <f t="shared" si="175"/>
        <v>141</v>
      </c>
      <c r="G809" s="34">
        <f t="shared" si="175"/>
        <v>143</v>
      </c>
    </row>
    <row r="810" spans="1:7">
      <c r="A810" s="42"/>
      <c r="B810" s="20"/>
      <c r="C810" s="23" t="s">
        <v>13</v>
      </c>
      <c r="D810" s="24">
        <f>SUM(D811:D816)</f>
        <v>1494966</v>
      </c>
      <c r="E810" s="24">
        <f t="shared" ref="E810:G810" si="176">SUM(E811:E816)</f>
        <v>1517744</v>
      </c>
      <c r="F810" s="44">
        <f t="shared" si="176"/>
        <v>1570600</v>
      </c>
      <c r="G810" s="24">
        <f t="shared" si="176"/>
        <v>1642445</v>
      </c>
    </row>
    <row r="811" spans="1:7" ht="24">
      <c r="A811" s="42"/>
      <c r="B811" s="20"/>
      <c r="C811" s="25" t="s">
        <v>14</v>
      </c>
      <c r="D811" s="37">
        <f t="shared" ref="D811:G818" si="177">SUM(D822,D833,D844,D855)</f>
        <v>1023718</v>
      </c>
      <c r="E811" s="37">
        <f t="shared" si="177"/>
        <v>1049861</v>
      </c>
      <c r="F811" s="45">
        <f t="shared" si="177"/>
        <v>1078496</v>
      </c>
      <c r="G811" s="37">
        <f t="shared" si="177"/>
        <v>1087085</v>
      </c>
    </row>
    <row r="812" spans="1:7" ht="24">
      <c r="A812" s="42"/>
      <c r="B812" s="20"/>
      <c r="C812" s="25" t="s">
        <v>15</v>
      </c>
      <c r="D812" s="37">
        <f t="shared" si="177"/>
        <v>471248</v>
      </c>
      <c r="E812" s="37">
        <f t="shared" si="177"/>
        <v>467883</v>
      </c>
      <c r="F812" s="45">
        <f t="shared" si="177"/>
        <v>492104</v>
      </c>
      <c r="G812" s="37">
        <f t="shared" si="177"/>
        <v>552570</v>
      </c>
    </row>
    <row r="813" spans="1:7" ht="15" hidden="1" customHeight="1">
      <c r="A813" s="42"/>
      <c r="B813" s="20"/>
      <c r="C813" s="25" t="s">
        <v>16</v>
      </c>
      <c r="D813" s="37">
        <f t="shared" si="177"/>
        <v>0</v>
      </c>
      <c r="E813" s="37">
        <f t="shared" si="177"/>
        <v>0</v>
      </c>
      <c r="F813" s="45">
        <f t="shared" si="177"/>
        <v>0</v>
      </c>
      <c r="G813" s="37">
        <f t="shared" si="177"/>
        <v>0</v>
      </c>
    </row>
    <row r="814" spans="1:7" ht="15" hidden="1" customHeight="1">
      <c r="A814" s="42"/>
      <c r="B814" s="20"/>
      <c r="C814" s="25" t="s">
        <v>17</v>
      </c>
      <c r="D814" s="37">
        <f t="shared" si="177"/>
        <v>0</v>
      </c>
      <c r="E814" s="37">
        <f t="shared" si="177"/>
        <v>0</v>
      </c>
      <c r="F814" s="45">
        <f t="shared" si="177"/>
        <v>0</v>
      </c>
      <c r="G814" s="37">
        <f t="shared" si="177"/>
        <v>0</v>
      </c>
    </row>
    <row r="815" spans="1:7" ht="24" hidden="1" customHeight="1">
      <c r="A815" s="42"/>
      <c r="B815" s="20"/>
      <c r="C815" s="25" t="s">
        <v>18</v>
      </c>
      <c r="D815" s="37">
        <f t="shared" si="177"/>
        <v>0</v>
      </c>
      <c r="E815" s="37">
        <f t="shared" si="177"/>
        <v>0</v>
      </c>
      <c r="F815" s="45">
        <f t="shared" si="177"/>
        <v>0</v>
      </c>
      <c r="G815" s="37">
        <f t="shared" si="177"/>
        <v>0</v>
      </c>
    </row>
    <row r="816" spans="1:7">
      <c r="A816" s="42"/>
      <c r="B816" s="20"/>
      <c r="C816" s="25" t="s">
        <v>19</v>
      </c>
      <c r="D816" s="37">
        <f t="shared" si="177"/>
        <v>0</v>
      </c>
      <c r="E816" s="37">
        <f t="shared" si="177"/>
        <v>0</v>
      </c>
      <c r="F816" s="45">
        <f t="shared" si="177"/>
        <v>0</v>
      </c>
      <c r="G816" s="37">
        <f t="shared" si="177"/>
        <v>2790</v>
      </c>
    </row>
    <row r="817" spans="1:7" ht="24" customHeight="1">
      <c r="A817" s="42"/>
      <c r="B817" s="20"/>
      <c r="C817" s="23" t="s">
        <v>20</v>
      </c>
      <c r="D817" s="24">
        <f t="shared" si="177"/>
        <v>637130</v>
      </c>
      <c r="E817" s="24">
        <f t="shared" si="177"/>
        <v>12650</v>
      </c>
      <c r="F817" s="44">
        <f t="shared" si="177"/>
        <v>0</v>
      </c>
      <c r="G817" s="24">
        <f t="shared" si="177"/>
        <v>85900</v>
      </c>
    </row>
    <row r="818" spans="1:7" ht="16.5" customHeight="1" thickBot="1">
      <c r="A818" s="46"/>
      <c r="B818" s="29"/>
      <c r="C818" s="30" t="s">
        <v>21</v>
      </c>
      <c r="D818" s="31">
        <f t="shared" si="177"/>
        <v>172</v>
      </c>
      <c r="E818" s="31">
        <f t="shared" si="177"/>
        <v>0</v>
      </c>
      <c r="F818" s="47">
        <f t="shared" si="177"/>
        <v>0</v>
      </c>
      <c r="G818" s="31">
        <f t="shared" si="177"/>
        <v>0</v>
      </c>
    </row>
    <row r="819" spans="1:7">
      <c r="A819" s="48" t="s">
        <v>168</v>
      </c>
      <c r="B819" s="87" t="s">
        <v>169</v>
      </c>
      <c r="C819" s="17" t="s">
        <v>11</v>
      </c>
      <c r="D819" s="18">
        <f>SUM(D821,D828,D829)</f>
        <v>1279221</v>
      </c>
      <c r="E819" s="18">
        <f t="shared" ref="E819:G819" si="178">SUM(E821,E828,E829)</f>
        <v>647769</v>
      </c>
      <c r="F819" s="41">
        <f t="shared" si="178"/>
        <v>655400</v>
      </c>
      <c r="G819" s="18">
        <f t="shared" si="178"/>
        <v>675400</v>
      </c>
    </row>
    <row r="820" spans="1:7" ht="24">
      <c r="A820" s="50"/>
      <c r="B820" s="62"/>
      <c r="C820" s="21" t="s">
        <v>12</v>
      </c>
      <c r="D820" s="34">
        <v>68</v>
      </c>
      <c r="E820" s="34">
        <v>68</v>
      </c>
      <c r="F820" s="43">
        <v>68</v>
      </c>
      <c r="G820" s="34">
        <v>70</v>
      </c>
    </row>
    <row r="821" spans="1:7">
      <c r="A821" s="50"/>
      <c r="B821" s="62"/>
      <c r="C821" s="23" t="s">
        <v>13</v>
      </c>
      <c r="D821" s="24">
        <f>SUM(D822:D827)</f>
        <v>677066</v>
      </c>
      <c r="E821" s="24">
        <f t="shared" ref="E821:G821" si="179">SUM(E822:E827)</f>
        <v>635119</v>
      </c>
      <c r="F821" s="44">
        <f t="shared" si="179"/>
        <v>655400</v>
      </c>
      <c r="G821" s="24">
        <f t="shared" si="179"/>
        <v>667860</v>
      </c>
    </row>
    <row r="822" spans="1:7" ht="24">
      <c r="A822" s="50"/>
      <c r="B822" s="62"/>
      <c r="C822" s="25" t="s">
        <v>14</v>
      </c>
      <c r="D822" s="37">
        <v>494539</v>
      </c>
      <c r="E822" s="37">
        <v>501419</v>
      </c>
      <c r="F822" s="45">
        <v>518976</v>
      </c>
      <c r="G822" s="37">
        <f>534820-12940</f>
        <v>521880</v>
      </c>
    </row>
    <row r="823" spans="1:7" ht="24">
      <c r="A823" s="50"/>
      <c r="B823" s="62"/>
      <c r="C823" s="25" t="s">
        <v>15</v>
      </c>
      <c r="D823" s="37">
        <v>182527</v>
      </c>
      <c r="E823" s="37">
        <v>133700</v>
      </c>
      <c r="F823" s="45">
        <v>136424</v>
      </c>
      <c r="G823" s="37">
        <v>145980</v>
      </c>
    </row>
    <row r="824" spans="1:7" ht="15" hidden="1" customHeight="1">
      <c r="A824" s="50"/>
      <c r="B824" s="62"/>
      <c r="C824" s="25" t="s">
        <v>16</v>
      </c>
      <c r="D824" s="37"/>
      <c r="E824" s="37"/>
      <c r="F824" s="45"/>
      <c r="G824" s="37"/>
    </row>
    <row r="825" spans="1:7" ht="15" hidden="1" customHeight="1">
      <c r="A825" s="50"/>
      <c r="B825" s="62"/>
      <c r="C825" s="25" t="s">
        <v>17</v>
      </c>
      <c r="D825" s="37"/>
      <c r="E825" s="37"/>
      <c r="F825" s="45"/>
      <c r="G825" s="37"/>
    </row>
    <row r="826" spans="1:7" ht="24" hidden="1" customHeight="1">
      <c r="A826" s="50"/>
      <c r="B826" s="62"/>
      <c r="C826" s="25" t="s">
        <v>18</v>
      </c>
      <c r="D826" s="37"/>
      <c r="E826" s="37"/>
      <c r="F826" s="45"/>
      <c r="G826" s="37"/>
    </row>
    <row r="827" spans="1:7" ht="15" hidden="1" customHeight="1">
      <c r="A827" s="50"/>
      <c r="B827" s="62"/>
      <c r="C827" s="25" t="s">
        <v>19</v>
      </c>
      <c r="D827" s="37"/>
      <c r="E827" s="37"/>
      <c r="F827" s="45"/>
      <c r="G827" s="37"/>
    </row>
    <row r="828" spans="1:7" ht="18.75" customHeight="1">
      <c r="A828" s="50"/>
      <c r="B828" s="62"/>
      <c r="C828" s="23" t="s">
        <v>20</v>
      </c>
      <c r="D828" s="24">
        <v>602155</v>
      </c>
      <c r="E828" s="24">
        <v>12650</v>
      </c>
      <c r="F828" s="44"/>
      <c r="G828" s="24">
        <f>7540</f>
        <v>7540</v>
      </c>
    </row>
    <row r="829" spans="1:7" ht="24" hidden="1" customHeight="1">
      <c r="A829" s="50"/>
      <c r="B829" s="64"/>
      <c r="C829" s="23" t="s">
        <v>21</v>
      </c>
      <c r="D829" s="24"/>
      <c r="E829" s="24"/>
      <c r="F829" s="44"/>
      <c r="G829" s="24"/>
    </row>
    <row r="830" spans="1:7" ht="15" customHeight="1">
      <c r="A830" s="50" t="s">
        <v>170</v>
      </c>
      <c r="B830" s="60" t="s">
        <v>171</v>
      </c>
      <c r="C830" s="25" t="s">
        <v>11</v>
      </c>
      <c r="D830" s="52">
        <f>SUM(D832,D839,D840)</f>
        <v>521287</v>
      </c>
      <c r="E830" s="52">
        <f t="shared" ref="E830:G830" si="180">SUM(E832,E839,E840)</f>
        <v>546624</v>
      </c>
      <c r="F830" s="53">
        <f t="shared" si="180"/>
        <v>558300</v>
      </c>
      <c r="G830" s="52">
        <f t="shared" si="180"/>
        <v>675740</v>
      </c>
    </row>
    <row r="831" spans="1:7" ht="24">
      <c r="A831" s="50"/>
      <c r="B831" s="62"/>
      <c r="C831" s="21" t="s">
        <v>12</v>
      </c>
      <c r="D831" s="34">
        <v>44</v>
      </c>
      <c r="E831" s="34">
        <v>44</v>
      </c>
      <c r="F831" s="43">
        <v>44</v>
      </c>
      <c r="G831" s="34">
        <v>44</v>
      </c>
    </row>
    <row r="832" spans="1:7">
      <c r="A832" s="50"/>
      <c r="B832" s="62"/>
      <c r="C832" s="23" t="s">
        <v>13</v>
      </c>
      <c r="D832" s="24">
        <f>SUM(D833:D838)</f>
        <v>489647</v>
      </c>
      <c r="E832" s="24">
        <f t="shared" ref="E832:G832" si="181">SUM(E833:E838)</f>
        <v>546624</v>
      </c>
      <c r="F832" s="44">
        <f t="shared" si="181"/>
        <v>558300</v>
      </c>
      <c r="G832" s="24">
        <f t="shared" si="181"/>
        <v>612740</v>
      </c>
    </row>
    <row r="833" spans="1:7" ht="24">
      <c r="A833" s="50"/>
      <c r="B833" s="62"/>
      <c r="C833" s="25" t="s">
        <v>14</v>
      </c>
      <c r="D833" s="37">
        <v>306162</v>
      </c>
      <c r="E833" s="37">
        <v>323661</v>
      </c>
      <c r="F833" s="45">
        <v>334700</v>
      </c>
      <c r="G833" s="37">
        <v>337540</v>
      </c>
    </row>
    <row r="834" spans="1:7" ht="24">
      <c r="A834" s="50"/>
      <c r="B834" s="62"/>
      <c r="C834" s="25" t="s">
        <v>15</v>
      </c>
      <c r="D834" s="37">
        <v>183485</v>
      </c>
      <c r="E834" s="37">
        <v>222963</v>
      </c>
      <c r="F834" s="45">
        <v>223600</v>
      </c>
      <c r="G834" s="37">
        <f>275200</f>
        <v>275200</v>
      </c>
    </row>
    <row r="835" spans="1:7" ht="15" hidden="1" customHeight="1">
      <c r="A835" s="50"/>
      <c r="B835" s="62"/>
      <c r="C835" s="25" t="s">
        <v>16</v>
      </c>
      <c r="D835" s="37"/>
      <c r="E835" s="37"/>
      <c r="F835" s="45"/>
      <c r="G835" s="37"/>
    </row>
    <row r="836" spans="1:7" ht="15" hidden="1" customHeight="1">
      <c r="A836" s="50"/>
      <c r="B836" s="62"/>
      <c r="C836" s="25" t="s">
        <v>17</v>
      </c>
      <c r="D836" s="37"/>
      <c r="E836" s="37"/>
      <c r="F836" s="45"/>
      <c r="G836" s="37"/>
    </row>
    <row r="837" spans="1:7" ht="24" hidden="1" customHeight="1">
      <c r="A837" s="50"/>
      <c r="B837" s="62"/>
      <c r="C837" s="25" t="s">
        <v>18</v>
      </c>
      <c r="D837" s="37"/>
      <c r="E837" s="37"/>
      <c r="F837" s="45"/>
      <c r="G837" s="37"/>
    </row>
    <row r="838" spans="1:7" ht="15" hidden="1" customHeight="1">
      <c r="A838" s="50"/>
      <c r="B838" s="62"/>
      <c r="C838" s="25" t="s">
        <v>19</v>
      </c>
      <c r="D838" s="37"/>
      <c r="E838" s="37"/>
      <c r="F838" s="45"/>
      <c r="G838" s="37"/>
    </row>
    <row r="839" spans="1:7" ht="24">
      <c r="A839" s="50"/>
      <c r="B839" s="62"/>
      <c r="C839" s="23" t="s">
        <v>20</v>
      </c>
      <c r="D839" s="24">
        <v>31640</v>
      </c>
      <c r="E839" s="24"/>
      <c r="F839" s="44"/>
      <c r="G839" s="24">
        <v>63000</v>
      </c>
    </row>
    <row r="840" spans="1:7" ht="15" customHeight="1">
      <c r="A840" s="50"/>
      <c r="B840" s="64"/>
      <c r="C840" s="23" t="s">
        <v>21</v>
      </c>
      <c r="D840" s="24"/>
      <c r="E840" s="24"/>
      <c r="F840" s="44"/>
      <c r="G840" s="24"/>
    </row>
    <row r="841" spans="1:7">
      <c r="A841" s="50" t="s">
        <v>172</v>
      </c>
      <c r="B841" s="60" t="s">
        <v>173</v>
      </c>
      <c r="C841" s="25" t="s">
        <v>11</v>
      </c>
      <c r="D841" s="52">
        <f>SUM(D843,D850,D851)</f>
        <v>211910</v>
      </c>
      <c r="E841" s="52">
        <f t="shared" ref="E841:G841" si="182">SUM(E843,E850,E851)</f>
        <v>217218</v>
      </c>
      <c r="F841" s="53">
        <f t="shared" si="182"/>
        <v>231000</v>
      </c>
      <c r="G841" s="52">
        <f t="shared" si="182"/>
        <v>229345</v>
      </c>
    </row>
    <row r="842" spans="1:7" ht="24">
      <c r="A842" s="50"/>
      <c r="B842" s="62"/>
      <c r="C842" s="21" t="s">
        <v>12</v>
      </c>
      <c r="D842" s="34">
        <v>21</v>
      </c>
      <c r="E842" s="34">
        <v>21</v>
      </c>
      <c r="F842" s="43">
        <v>21</v>
      </c>
      <c r="G842" s="34">
        <v>21</v>
      </c>
    </row>
    <row r="843" spans="1:7">
      <c r="A843" s="50"/>
      <c r="B843" s="62"/>
      <c r="C843" s="23" t="s">
        <v>13</v>
      </c>
      <c r="D843" s="24">
        <f>SUM(D844:D849)</f>
        <v>211910</v>
      </c>
      <c r="E843" s="24">
        <f t="shared" ref="E843:G843" si="183">SUM(E844:E849)</f>
        <v>217218</v>
      </c>
      <c r="F843" s="44">
        <f t="shared" si="183"/>
        <v>231000</v>
      </c>
      <c r="G843" s="24">
        <f t="shared" si="183"/>
        <v>229345</v>
      </c>
    </row>
    <row r="844" spans="1:7" ht="24">
      <c r="A844" s="50"/>
      <c r="B844" s="62"/>
      <c r="C844" s="25" t="s">
        <v>14</v>
      </c>
      <c r="D844" s="37">
        <v>164697</v>
      </c>
      <c r="E844" s="37">
        <v>166461</v>
      </c>
      <c r="F844" s="45">
        <v>166500</v>
      </c>
      <c r="G844" s="37">
        <v>169345</v>
      </c>
    </row>
    <row r="845" spans="1:7" ht="24">
      <c r="A845" s="50"/>
      <c r="B845" s="62"/>
      <c r="C845" s="25" t="s">
        <v>15</v>
      </c>
      <c r="D845" s="37">
        <v>47213</v>
      </c>
      <c r="E845" s="37">
        <v>50757</v>
      </c>
      <c r="F845" s="45">
        <v>64500</v>
      </c>
      <c r="G845" s="37">
        <f>64500-4500</f>
        <v>60000</v>
      </c>
    </row>
    <row r="846" spans="1:7" ht="15" hidden="1" customHeight="1">
      <c r="A846" s="50"/>
      <c r="B846" s="62"/>
      <c r="C846" s="25" t="s">
        <v>16</v>
      </c>
      <c r="D846" s="37"/>
      <c r="E846" s="37"/>
      <c r="F846" s="45"/>
      <c r="G846" s="37"/>
    </row>
    <row r="847" spans="1:7" ht="15" hidden="1" customHeight="1">
      <c r="A847" s="50"/>
      <c r="B847" s="62"/>
      <c r="C847" s="25" t="s">
        <v>17</v>
      </c>
      <c r="D847" s="37"/>
      <c r="E847" s="37"/>
      <c r="F847" s="45"/>
      <c r="G847" s="37"/>
    </row>
    <row r="848" spans="1:7" ht="24" hidden="1" customHeight="1">
      <c r="A848" s="50"/>
      <c r="B848" s="62"/>
      <c r="C848" s="25" t="s">
        <v>18</v>
      </c>
      <c r="D848" s="37"/>
      <c r="E848" s="37"/>
      <c r="F848" s="45"/>
      <c r="G848" s="37"/>
    </row>
    <row r="849" spans="1:7" ht="15" hidden="1" customHeight="1">
      <c r="A849" s="50"/>
      <c r="B849" s="62"/>
      <c r="C849" s="25" t="s">
        <v>19</v>
      </c>
      <c r="D849" s="37"/>
      <c r="E849" s="37"/>
      <c r="F849" s="45"/>
      <c r="G849" s="37"/>
    </row>
    <row r="850" spans="1:7" ht="24" hidden="1" customHeight="1">
      <c r="A850" s="50"/>
      <c r="B850" s="62"/>
      <c r="C850" s="23" t="s">
        <v>20</v>
      </c>
      <c r="D850" s="24"/>
      <c r="E850" s="24"/>
      <c r="F850" s="44"/>
      <c r="G850" s="24"/>
    </row>
    <row r="851" spans="1:7" ht="24" hidden="1" customHeight="1">
      <c r="A851" s="50"/>
      <c r="B851" s="64"/>
      <c r="C851" s="23" t="s">
        <v>21</v>
      </c>
      <c r="D851" s="24"/>
      <c r="E851" s="24"/>
      <c r="F851" s="44"/>
      <c r="G851" s="24"/>
    </row>
    <row r="852" spans="1:7">
      <c r="A852" s="50" t="s">
        <v>174</v>
      </c>
      <c r="B852" s="60" t="s">
        <v>175</v>
      </c>
      <c r="C852" s="25" t="s">
        <v>11</v>
      </c>
      <c r="D852" s="52">
        <f>SUM(D854,D861,D862)</f>
        <v>119850</v>
      </c>
      <c r="E852" s="52">
        <f>SUM(E854,E861,E862)</f>
        <v>118783</v>
      </c>
      <c r="F852" s="53">
        <f>SUM(F854,F861,F862)</f>
        <v>125900</v>
      </c>
      <c r="G852" s="52">
        <f>SUM(G854,G861,G862)</f>
        <v>147860</v>
      </c>
    </row>
    <row r="853" spans="1:7" ht="24">
      <c r="A853" s="50"/>
      <c r="B853" s="62"/>
      <c r="C853" s="21" t="s">
        <v>12</v>
      </c>
      <c r="D853" s="34">
        <v>8</v>
      </c>
      <c r="E853" s="34">
        <v>8</v>
      </c>
      <c r="F853" s="43">
        <v>8</v>
      </c>
      <c r="G853" s="34">
        <v>8</v>
      </c>
    </row>
    <row r="854" spans="1:7">
      <c r="A854" s="50"/>
      <c r="B854" s="62"/>
      <c r="C854" s="23" t="s">
        <v>13</v>
      </c>
      <c r="D854" s="24">
        <f>SUM(D855:D860)</f>
        <v>116343</v>
      </c>
      <c r="E854" s="24">
        <f>SUM(E855:E860)</f>
        <v>118783</v>
      </c>
      <c r="F854" s="44">
        <f>SUM(F855:F860)</f>
        <v>125900</v>
      </c>
      <c r="G854" s="24">
        <f>SUM(G855:G860)</f>
        <v>132500</v>
      </c>
    </row>
    <row r="855" spans="1:7" ht="24">
      <c r="A855" s="50"/>
      <c r="B855" s="62"/>
      <c r="C855" s="25" t="s">
        <v>14</v>
      </c>
      <c r="D855" s="37">
        <v>58320</v>
      </c>
      <c r="E855" s="37">
        <v>58320</v>
      </c>
      <c r="F855" s="45">
        <v>58320</v>
      </c>
      <c r="G855" s="37">
        <v>58320</v>
      </c>
    </row>
    <row r="856" spans="1:7" ht="24">
      <c r="A856" s="50"/>
      <c r="B856" s="62"/>
      <c r="C856" s="25" t="s">
        <v>15</v>
      </c>
      <c r="D856" s="37">
        <v>58023</v>
      </c>
      <c r="E856" s="37">
        <v>60463</v>
      </c>
      <c r="F856" s="45">
        <v>67580</v>
      </c>
      <c r="G856" s="37">
        <f>67700+3690</f>
        <v>71390</v>
      </c>
    </row>
    <row r="857" spans="1:7" ht="15" hidden="1" customHeight="1">
      <c r="A857" s="50"/>
      <c r="B857" s="62"/>
      <c r="C857" s="25" t="s">
        <v>16</v>
      </c>
      <c r="D857" s="37"/>
      <c r="E857" s="37"/>
      <c r="F857" s="45"/>
      <c r="G857" s="37"/>
    </row>
    <row r="858" spans="1:7" ht="15" hidden="1" customHeight="1">
      <c r="A858" s="50"/>
      <c r="B858" s="62"/>
      <c r="C858" s="25" t="s">
        <v>17</v>
      </c>
      <c r="D858" s="37"/>
      <c r="E858" s="37"/>
      <c r="F858" s="45"/>
      <c r="G858" s="37"/>
    </row>
    <row r="859" spans="1:7" ht="24" hidden="1" customHeight="1">
      <c r="A859" s="50"/>
      <c r="B859" s="62"/>
      <c r="C859" s="25" t="s">
        <v>18</v>
      </c>
      <c r="D859" s="37"/>
      <c r="E859" s="37"/>
      <c r="F859" s="45"/>
      <c r="G859" s="37"/>
    </row>
    <row r="860" spans="1:7" ht="24" customHeight="1">
      <c r="A860" s="50"/>
      <c r="B860" s="62"/>
      <c r="C860" s="25" t="s">
        <v>19</v>
      </c>
      <c r="D860" s="37"/>
      <c r="E860" s="37"/>
      <c r="F860" s="45"/>
      <c r="G860" s="37">
        <v>2790</v>
      </c>
    </row>
    <row r="861" spans="1:7" ht="24" customHeight="1">
      <c r="A861" s="50"/>
      <c r="B861" s="62"/>
      <c r="C861" s="23" t="s">
        <v>20</v>
      </c>
      <c r="D861" s="24">
        <v>3335</v>
      </c>
      <c r="E861" s="24"/>
      <c r="F861" s="44"/>
      <c r="G861" s="24">
        <v>15360</v>
      </c>
    </row>
    <row r="862" spans="1:7" ht="24.75" thickBot="1">
      <c r="A862" s="59"/>
      <c r="B862" s="62"/>
      <c r="C862" s="73" t="s">
        <v>21</v>
      </c>
      <c r="D862" s="74">
        <v>172</v>
      </c>
      <c r="E862" s="74"/>
      <c r="F862" s="88"/>
      <c r="G862" s="74"/>
    </row>
    <row r="863" spans="1:7">
      <c r="A863" s="40" t="s">
        <v>176</v>
      </c>
      <c r="B863" s="16" t="s">
        <v>177</v>
      </c>
      <c r="C863" s="17" t="s">
        <v>11</v>
      </c>
      <c r="D863" s="18">
        <f>SUM(D865,D872,D873)</f>
        <v>8746123</v>
      </c>
      <c r="E863" s="18">
        <f t="shared" ref="E863:G863" si="184">SUM(E865,E872,E873)</f>
        <v>8635770</v>
      </c>
      <c r="F863" s="41">
        <f t="shared" si="184"/>
        <v>8649540</v>
      </c>
      <c r="G863" s="18">
        <f t="shared" si="184"/>
        <v>9837722</v>
      </c>
    </row>
    <row r="864" spans="1:7" ht="24">
      <c r="A864" s="42"/>
      <c r="B864" s="20"/>
      <c r="C864" s="21" t="s">
        <v>12</v>
      </c>
      <c r="D864" s="34">
        <f>SUM(D875,D886,D897,D908,D919,D930)</f>
        <v>769</v>
      </c>
      <c r="E864" s="34">
        <f t="shared" ref="E864:G864" si="185">SUM(E875,E886,E897,E908,E919,E930)</f>
        <v>777</v>
      </c>
      <c r="F864" s="43">
        <f t="shared" si="185"/>
        <v>777</v>
      </c>
      <c r="G864" s="34">
        <f t="shared" si="185"/>
        <v>783</v>
      </c>
    </row>
    <row r="865" spans="1:7">
      <c r="A865" s="42"/>
      <c r="B865" s="20"/>
      <c r="C865" s="23" t="s">
        <v>13</v>
      </c>
      <c r="D865" s="24">
        <f>SUM(D866:D871)</f>
        <v>8070194</v>
      </c>
      <c r="E865" s="24">
        <f t="shared" ref="E865:G865" si="186">SUM(E866:E871)</f>
        <v>8586245</v>
      </c>
      <c r="F865" s="44">
        <f t="shared" si="186"/>
        <v>8649540</v>
      </c>
      <c r="G865" s="24">
        <f t="shared" si="186"/>
        <v>9396060</v>
      </c>
    </row>
    <row r="866" spans="1:7" ht="24">
      <c r="A866" s="42"/>
      <c r="B866" s="20"/>
      <c r="C866" s="25" t="s">
        <v>14</v>
      </c>
      <c r="D866" s="37">
        <f>SUM(D877,D888,D899,D910,D921,D932)</f>
        <v>5988529</v>
      </c>
      <c r="E866" s="37">
        <f t="shared" ref="E866:G871" si="187">SUM(E877,E888,E899,E910,E921,E932)</f>
        <v>6228152</v>
      </c>
      <c r="F866" s="45">
        <f t="shared" si="187"/>
        <v>6293299</v>
      </c>
      <c r="G866" s="37">
        <f t="shared" si="187"/>
        <v>6534190</v>
      </c>
    </row>
    <row r="867" spans="1:7" ht="24">
      <c r="A867" s="42"/>
      <c r="B867" s="20"/>
      <c r="C867" s="25" t="s">
        <v>15</v>
      </c>
      <c r="D867" s="37">
        <f t="shared" ref="D867:G873" si="188">SUM(D878,D889,D900,D911,D922,D933)</f>
        <v>2079666</v>
      </c>
      <c r="E867" s="37">
        <f t="shared" si="187"/>
        <v>2355881</v>
      </c>
      <c r="F867" s="45">
        <f t="shared" si="187"/>
        <v>2353041</v>
      </c>
      <c r="G867" s="37">
        <f t="shared" si="187"/>
        <v>2856570</v>
      </c>
    </row>
    <row r="868" spans="1:7" ht="15" hidden="1" customHeight="1">
      <c r="A868" s="42"/>
      <c r="B868" s="20"/>
      <c r="C868" s="25" t="s">
        <v>16</v>
      </c>
      <c r="D868" s="37">
        <f t="shared" si="188"/>
        <v>0</v>
      </c>
      <c r="E868" s="37">
        <f t="shared" si="187"/>
        <v>0</v>
      </c>
      <c r="F868" s="45">
        <f t="shared" si="187"/>
        <v>0</v>
      </c>
      <c r="G868" s="37">
        <f t="shared" si="187"/>
        <v>0</v>
      </c>
    </row>
    <row r="869" spans="1:7" ht="15" hidden="1" customHeight="1">
      <c r="A869" s="42"/>
      <c r="B869" s="20"/>
      <c r="C869" s="25" t="s">
        <v>17</v>
      </c>
      <c r="D869" s="37">
        <f t="shared" si="188"/>
        <v>0</v>
      </c>
      <c r="E869" s="37">
        <f t="shared" si="187"/>
        <v>0</v>
      </c>
      <c r="F869" s="45">
        <f t="shared" si="187"/>
        <v>0</v>
      </c>
      <c r="G869" s="37">
        <f t="shared" si="187"/>
        <v>0</v>
      </c>
    </row>
    <row r="870" spans="1:7" ht="27.75" customHeight="1">
      <c r="A870" s="42"/>
      <c r="B870" s="20"/>
      <c r="C870" s="25" t="s">
        <v>18</v>
      </c>
      <c r="D870" s="37">
        <f t="shared" si="188"/>
        <v>369</v>
      </c>
      <c r="E870" s="37">
        <f t="shared" si="187"/>
        <v>1403</v>
      </c>
      <c r="F870" s="45">
        <f t="shared" si="187"/>
        <v>0</v>
      </c>
      <c r="G870" s="37">
        <f t="shared" si="187"/>
        <v>0</v>
      </c>
    </row>
    <row r="871" spans="1:7">
      <c r="A871" s="42"/>
      <c r="B871" s="20"/>
      <c r="C871" s="25" t="s">
        <v>19</v>
      </c>
      <c r="D871" s="37">
        <f t="shared" si="188"/>
        <v>1630</v>
      </c>
      <c r="E871" s="37">
        <f t="shared" si="187"/>
        <v>809</v>
      </c>
      <c r="F871" s="45">
        <f t="shared" si="187"/>
        <v>3200</v>
      </c>
      <c r="G871" s="37">
        <f t="shared" si="187"/>
        <v>5300</v>
      </c>
    </row>
    <row r="872" spans="1:7" ht="24.75" customHeight="1">
      <c r="A872" s="42"/>
      <c r="B872" s="20"/>
      <c r="C872" s="23" t="s">
        <v>20</v>
      </c>
      <c r="D872" s="24">
        <f t="shared" si="188"/>
        <v>672773</v>
      </c>
      <c r="E872" s="24">
        <f t="shared" si="188"/>
        <v>49525</v>
      </c>
      <c r="F872" s="44">
        <f t="shared" si="188"/>
        <v>0</v>
      </c>
      <c r="G872" s="24">
        <f t="shared" si="188"/>
        <v>441662</v>
      </c>
    </row>
    <row r="873" spans="1:7" ht="24.75" thickBot="1">
      <c r="A873" s="46"/>
      <c r="B873" s="29"/>
      <c r="C873" s="30" t="s">
        <v>21</v>
      </c>
      <c r="D873" s="31">
        <f t="shared" si="188"/>
        <v>3156</v>
      </c>
      <c r="E873" s="31">
        <f t="shared" si="188"/>
        <v>0</v>
      </c>
      <c r="F873" s="47">
        <f t="shared" si="188"/>
        <v>0</v>
      </c>
      <c r="G873" s="31">
        <f t="shared" si="188"/>
        <v>0</v>
      </c>
    </row>
    <row r="874" spans="1:7" ht="15" customHeight="1">
      <c r="A874" s="48" t="s">
        <v>178</v>
      </c>
      <c r="B874" s="49" t="s">
        <v>179</v>
      </c>
      <c r="C874" s="17" t="s">
        <v>11</v>
      </c>
      <c r="D874" s="18">
        <f>SUM(D876,D883,D884)</f>
        <v>823139</v>
      </c>
      <c r="E874" s="18">
        <f t="shared" ref="E874:G874" si="189">SUM(E876,E883,E884)</f>
        <v>598947</v>
      </c>
      <c r="F874" s="41">
        <f t="shared" si="189"/>
        <v>606800</v>
      </c>
      <c r="G874" s="18">
        <f t="shared" si="189"/>
        <v>709050</v>
      </c>
    </row>
    <row r="875" spans="1:7" ht="24">
      <c r="A875" s="50"/>
      <c r="B875" s="51"/>
      <c r="C875" s="21" t="s">
        <v>12</v>
      </c>
      <c r="D875" s="34">
        <v>68</v>
      </c>
      <c r="E875" s="34">
        <v>68</v>
      </c>
      <c r="F875" s="43">
        <v>68</v>
      </c>
      <c r="G875" s="34">
        <v>70</v>
      </c>
    </row>
    <row r="876" spans="1:7" ht="21" customHeight="1">
      <c r="A876" s="50"/>
      <c r="B876" s="51"/>
      <c r="C876" s="23" t="s">
        <v>13</v>
      </c>
      <c r="D876" s="24">
        <f>SUM(D877:D882)</f>
        <v>596303</v>
      </c>
      <c r="E876" s="24">
        <f t="shared" ref="E876:G876" si="190">SUM(E877:E882)</f>
        <v>598947</v>
      </c>
      <c r="F876" s="44">
        <f t="shared" si="190"/>
        <v>606800</v>
      </c>
      <c r="G876" s="24">
        <f t="shared" si="190"/>
        <v>645510</v>
      </c>
    </row>
    <row r="877" spans="1:7" ht="24">
      <c r="A877" s="50"/>
      <c r="B877" s="51"/>
      <c r="C877" s="25" t="s">
        <v>14</v>
      </c>
      <c r="D877" s="37">
        <v>527672</v>
      </c>
      <c r="E877" s="37">
        <v>527799</v>
      </c>
      <c r="F877" s="45">
        <v>531800</v>
      </c>
      <c r="G877" s="37">
        <v>550510</v>
      </c>
    </row>
    <row r="878" spans="1:7" ht="24">
      <c r="A878" s="50"/>
      <c r="B878" s="51"/>
      <c r="C878" s="25" t="s">
        <v>15</v>
      </c>
      <c r="D878" s="37">
        <v>68027</v>
      </c>
      <c r="E878" s="37">
        <v>71148</v>
      </c>
      <c r="F878" s="45">
        <v>75000</v>
      </c>
      <c r="G878" s="37">
        <v>95000</v>
      </c>
    </row>
    <row r="879" spans="1:7" ht="15" hidden="1" customHeight="1">
      <c r="A879" s="50"/>
      <c r="B879" s="51"/>
      <c r="C879" s="25" t="s">
        <v>16</v>
      </c>
      <c r="D879" s="37"/>
      <c r="E879" s="37"/>
      <c r="F879" s="45"/>
      <c r="G879" s="37"/>
    </row>
    <row r="880" spans="1:7" ht="15" hidden="1" customHeight="1">
      <c r="A880" s="50"/>
      <c r="B880" s="51"/>
      <c r="C880" s="25" t="s">
        <v>17</v>
      </c>
      <c r="D880" s="37"/>
      <c r="E880" s="37"/>
      <c r="F880" s="45"/>
      <c r="G880" s="37"/>
    </row>
    <row r="881" spans="1:7" ht="24" hidden="1" customHeight="1">
      <c r="A881" s="50"/>
      <c r="B881" s="51"/>
      <c r="C881" s="25" t="s">
        <v>18</v>
      </c>
      <c r="D881" s="37"/>
      <c r="E881" s="37"/>
      <c r="F881" s="45"/>
      <c r="G881" s="37"/>
    </row>
    <row r="882" spans="1:7" ht="21" customHeight="1">
      <c r="A882" s="50"/>
      <c r="B882" s="51"/>
      <c r="C882" s="25" t="s">
        <v>19</v>
      </c>
      <c r="D882" s="37">
        <v>604</v>
      </c>
      <c r="E882" s="37"/>
      <c r="F882" s="45"/>
      <c r="G882" s="37"/>
    </row>
    <row r="883" spans="1:7" ht="24">
      <c r="A883" s="50"/>
      <c r="B883" s="51"/>
      <c r="C883" s="23" t="s">
        <v>20</v>
      </c>
      <c r="D883" s="24">
        <v>226836</v>
      </c>
      <c r="E883" s="24"/>
      <c r="F883" s="44"/>
      <c r="G883" s="24">
        <f>60000+3540</f>
        <v>63540</v>
      </c>
    </row>
    <row r="884" spans="1:7" ht="24" hidden="1" customHeight="1">
      <c r="A884" s="50"/>
      <c r="B884" s="51"/>
      <c r="C884" s="23" t="s">
        <v>21</v>
      </c>
      <c r="D884" s="24"/>
      <c r="E884" s="24"/>
      <c r="F884" s="44"/>
      <c r="G884" s="24"/>
    </row>
    <row r="885" spans="1:7" ht="23.25" customHeight="1">
      <c r="A885" s="50" t="s">
        <v>180</v>
      </c>
      <c r="B885" s="51" t="s">
        <v>181</v>
      </c>
      <c r="C885" s="25" t="s">
        <v>11</v>
      </c>
      <c r="D885" s="52">
        <f>SUM(D887,D894,D895)</f>
        <v>1274774</v>
      </c>
      <c r="E885" s="52">
        <f t="shared" ref="E885:G885" si="191">SUM(E887,E894,E895)</f>
        <v>1436397</v>
      </c>
      <c r="F885" s="53">
        <f t="shared" si="191"/>
        <v>1412500</v>
      </c>
      <c r="G885" s="52">
        <f t="shared" si="191"/>
        <v>1520800</v>
      </c>
    </row>
    <row r="886" spans="1:7" ht="29.25" customHeight="1">
      <c r="A886" s="50"/>
      <c r="B886" s="51"/>
      <c r="C886" s="21" t="s">
        <v>12</v>
      </c>
      <c r="D886" s="34">
        <v>119</v>
      </c>
      <c r="E886" s="34">
        <v>127</v>
      </c>
      <c r="F886" s="43">
        <v>127</v>
      </c>
      <c r="G886" s="34">
        <v>128</v>
      </c>
    </row>
    <row r="887" spans="1:7" ht="18" customHeight="1">
      <c r="A887" s="50"/>
      <c r="B887" s="51"/>
      <c r="C887" s="23" t="s">
        <v>13</v>
      </c>
      <c r="D887" s="24">
        <f>SUM(D888:D893)</f>
        <v>1130926</v>
      </c>
      <c r="E887" s="24">
        <f t="shared" ref="E887:G887" si="192">SUM(E888:E893)</f>
        <v>1394521</v>
      </c>
      <c r="F887" s="44">
        <f t="shared" si="192"/>
        <v>1412500</v>
      </c>
      <c r="G887" s="24">
        <f t="shared" si="192"/>
        <v>1408860</v>
      </c>
    </row>
    <row r="888" spans="1:7" ht="24">
      <c r="A888" s="50"/>
      <c r="B888" s="51"/>
      <c r="C888" s="25" t="s">
        <v>14</v>
      </c>
      <c r="D888" s="37">
        <v>919686</v>
      </c>
      <c r="E888" s="37">
        <v>1049151</v>
      </c>
      <c r="F888" s="45">
        <v>1062864</v>
      </c>
      <c r="G888" s="37">
        <f>1069630+7920</f>
        <v>1077550</v>
      </c>
    </row>
    <row r="889" spans="1:7" ht="24">
      <c r="A889" s="50"/>
      <c r="B889" s="51"/>
      <c r="C889" s="25" t="s">
        <v>15</v>
      </c>
      <c r="D889" s="37">
        <v>211240</v>
      </c>
      <c r="E889" s="37">
        <v>345247</v>
      </c>
      <c r="F889" s="45">
        <v>349436</v>
      </c>
      <c r="G889" s="37">
        <f>334650-3540</f>
        <v>331110</v>
      </c>
    </row>
    <row r="890" spans="1:7" ht="15" hidden="1" customHeight="1">
      <c r="A890" s="50"/>
      <c r="B890" s="51"/>
      <c r="C890" s="25" t="s">
        <v>16</v>
      </c>
      <c r="D890" s="37"/>
      <c r="E890" s="37"/>
      <c r="F890" s="45"/>
      <c r="G890" s="37"/>
    </row>
    <row r="891" spans="1:7" ht="15" hidden="1" customHeight="1">
      <c r="A891" s="50"/>
      <c r="B891" s="51"/>
      <c r="C891" s="25" t="s">
        <v>17</v>
      </c>
      <c r="D891" s="37"/>
      <c r="E891" s="37"/>
      <c r="F891" s="45"/>
      <c r="G891" s="37"/>
    </row>
    <row r="892" spans="1:7" ht="36" hidden="1" customHeight="1">
      <c r="A892" s="50"/>
      <c r="B892" s="51"/>
      <c r="C892" s="25" t="s">
        <v>18</v>
      </c>
      <c r="D892" s="37"/>
      <c r="E892" s="37"/>
      <c r="F892" s="45"/>
      <c r="G892" s="37"/>
    </row>
    <row r="893" spans="1:7" ht="15.75" customHeight="1">
      <c r="A893" s="50"/>
      <c r="B893" s="51"/>
      <c r="C893" s="25" t="s">
        <v>19</v>
      </c>
      <c r="D893" s="37"/>
      <c r="E893" s="37">
        <v>123</v>
      </c>
      <c r="F893" s="45">
        <v>200</v>
      </c>
      <c r="G893" s="37">
        <v>200</v>
      </c>
    </row>
    <row r="894" spans="1:7" ht="39" customHeight="1">
      <c r="A894" s="50"/>
      <c r="B894" s="51"/>
      <c r="C894" s="23" t="s">
        <v>20</v>
      </c>
      <c r="D894" s="24">
        <v>143848</v>
      </c>
      <c r="E894" s="24">
        <v>41876</v>
      </c>
      <c r="F894" s="44"/>
      <c r="G894" s="24">
        <f>108400+3540</f>
        <v>111940</v>
      </c>
    </row>
    <row r="895" spans="1:7" ht="24" hidden="1" customHeight="1">
      <c r="A895" s="50"/>
      <c r="B895" s="51"/>
      <c r="C895" s="23" t="s">
        <v>21</v>
      </c>
      <c r="D895" s="24"/>
      <c r="E895" s="24"/>
      <c r="F895" s="44"/>
      <c r="G895" s="24"/>
    </row>
    <row r="896" spans="1:7" ht="23.25" customHeight="1">
      <c r="A896" s="50" t="s">
        <v>182</v>
      </c>
      <c r="B896" s="51" t="s">
        <v>183</v>
      </c>
      <c r="C896" s="25" t="s">
        <v>11</v>
      </c>
      <c r="D896" s="52">
        <f>SUM(D898,D905,D906)</f>
        <v>3876985</v>
      </c>
      <c r="E896" s="52">
        <f t="shared" ref="E896:G896" si="193">SUM(E898,E905,E906)</f>
        <v>3866294</v>
      </c>
      <c r="F896" s="52">
        <f t="shared" si="193"/>
        <v>3860400</v>
      </c>
      <c r="G896" s="52">
        <f t="shared" si="193"/>
        <v>4123910</v>
      </c>
    </row>
    <row r="897" spans="1:7" ht="24">
      <c r="A897" s="50"/>
      <c r="B897" s="51"/>
      <c r="C897" s="21" t="s">
        <v>12</v>
      </c>
      <c r="D897" s="34">
        <v>338</v>
      </c>
      <c r="E897" s="34">
        <v>338</v>
      </c>
      <c r="F897" s="34">
        <v>338</v>
      </c>
      <c r="G897" s="34">
        <v>338</v>
      </c>
    </row>
    <row r="898" spans="1:7">
      <c r="A898" s="50"/>
      <c r="B898" s="51"/>
      <c r="C898" s="23" t="s">
        <v>13</v>
      </c>
      <c r="D898" s="24">
        <f>SUM(D899:D904)</f>
        <v>3806985</v>
      </c>
      <c r="E898" s="24">
        <f t="shared" ref="E898:G898" si="194">SUM(E899:E904)</f>
        <v>3858645</v>
      </c>
      <c r="F898" s="24">
        <f t="shared" si="194"/>
        <v>3860400</v>
      </c>
      <c r="G898" s="24">
        <f t="shared" si="194"/>
        <v>3900570</v>
      </c>
    </row>
    <row r="899" spans="1:7" ht="24">
      <c r="A899" s="50"/>
      <c r="B899" s="51"/>
      <c r="C899" s="25" t="s">
        <v>14</v>
      </c>
      <c r="D899" s="37">
        <v>2574911</v>
      </c>
      <c r="E899" s="37">
        <v>2573736</v>
      </c>
      <c r="F899" s="37">
        <v>2575295</v>
      </c>
      <c r="G899" s="37">
        <v>2575470</v>
      </c>
    </row>
    <row r="900" spans="1:7" ht="24">
      <c r="A900" s="50"/>
      <c r="B900" s="51"/>
      <c r="C900" s="25" t="s">
        <v>15</v>
      </c>
      <c r="D900" s="37">
        <v>1230679</v>
      </c>
      <c r="E900" s="37">
        <v>1282820</v>
      </c>
      <c r="F900" s="37">
        <v>1282105</v>
      </c>
      <c r="G900" s="37">
        <v>1322100</v>
      </c>
    </row>
    <row r="901" spans="1:7" ht="15" hidden="1" customHeight="1">
      <c r="A901" s="50"/>
      <c r="B901" s="51"/>
      <c r="C901" s="25" t="s">
        <v>16</v>
      </c>
      <c r="D901" s="37"/>
      <c r="E901" s="37"/>
      <c r="F901" s="37"/>
      <c r="G901" s="37"/>
    </row>
    <row r="902" spans="1:7" ht="15" hidden="1" customHeight="1">
      <c r="A902" s="50"/>
      <c r="B902" s="51"/>
      <c r="C902" s="25" t="s">
        <v>17</v>
      </c>
      <c r="D902" s="37"/>
      <c r="E902" s="37"/>
      <c r="F902" s="37"/>
      <c r="G902" s="37"/>
    </row>
    <row r="903" spans="1:7" ht="27.75" customHeight="1">
      <c r="A903" s="50"/>
      <c r="B903" s="51"/>
      <c r="C903" s="25" t="s">
        <v>18</v>
      </c>
      <c r="D903" s="37">
        <v>369</v>
      </c>
      <c r="E903" s="37">
        <v>1403</v>
      </c>
      <c r="F903" s="37"/>
      <c r="G903" s="37"/>
    </row>
    <row r="904" spans="1:7">
      <c r="A904" s="50"/>
      <c r="B904" s="51"/>
      <c r="C904" s="25" t="s">
        <v>19</v>
      </c>
      <c r="D904" s="37">
        <v>1026</v>
      </c>
      <c r="E904" s="37">
        <v>686</v>
      </c>
      <c r="F904" s="37">
        <v>3000</v>
      </c>
      <c r="G904" s="37">
        <v>3000</v>
      </c>
    </row>
    <row r="905" spans="1:7" ht="24">
      <c r="A905" s="50"/>
      <c r="B905" s="51"/>
      <c r="C905" s="23" t="s">
        <v>20</v>
      </c>
      <c r="D905" s="24">
        <v>70000</v>
      </c>
      <c r="E905" s="24">
        <v>7649</v>
      </c>
      <c r="F905" s="24"/>
      <c r="G905" s="24">
        <f>10000+3540+209800</f>
        <v>223340</v>
      </c>
    </row>
    <row r="906" spans="1:7" ht="24" hidden="1" customHeight="1">
      <c r="A906" s="50"/>
      <c r="B906" s="51"/>
      <c r="C906" s="23" t="s">
        <v>21</v>
      </c>
      <c r="D906" s="24"/>
      <c r="E906" s="24"/>
      <c r="F906" s="24"/>
      <c r="G906" s="24"/>
    </row>
    <row r="907" spans="1:7" ht="15" customHeight="1">
      <c r="A907" s="50" t="s">
        <v>184</v>
      </c>
      <c r="B907" s="51" t="s">
        <v>185</v>
      </c>
      <c r="C907" s="25" t="s">
        <v>11</v>
      </c>
      <c r="D907" s="52">
        <f>SUM(D909,D916,D917)</f>
        <v>1927736</v>
      </c>
      <c r="E907" s="52">
        <f t="shared" ref="E907:G907" si="195">SUM(E909,E916,E917)</f>
        <v>1488935</v>
      </c>
      <c r="F907" s="52">
        <f t="shared" si="195"/>
        <v>1553300</v>
      </c>
      <c r="G907" s="52">
        <f t="shared" si="195"/>
        <v>2097080</v>
      </c>
    </row>
    <row r="908" spans="1:7" ht="24">
      <c r="A908" s="50"/>
      <c r="B908" s="51"/>
      <c r="C908" s="21" t="s">
        <v>12</v>
      </c>
      <c r="D908" s="34">
        <v>137</v>
      </c>
      <c r="E908" s="34">
        <v>137</v>
      </c>
      <c r="F908" s="34">
        <v>137</v>
      </c>
      <c r="G908" s="34">
        <v>138</v>
      </c>
    </row>
    <row r="909" spans="1:7">
      <c r="A909" s="50"/>
      <c r="B909" s="51"/>
      <c r="C909" s="23" t="s">
        <v>13</v>
      </c>
      <c r="D909" s="24">
        <f t="shared" ref="D909:F909" si="196">SUM(D910:D917)</f>
        <v>1698344</v>
      </c>
      <c r="E909" s="24">
        <f t="shared" si="196"/>
        <v>1488935</v>
      </c>
      <c r="F909" s="24">
        <f t="shared" si="196"/>
        <v>1553300</v>
      </c>
      <c r="G909" s="24">
        <f>SUM(G910:G915)</f>
        <v>2091540</v>
      </c>
    </row>
    <row r="910" spans="1:7" ht="24">
      <c r="A910" s="50"/>
      <c r="B910" s="51"/>
      <c r="C910" s="25" t="s">
        <v>14</v>
      </c>
      <c r="D910" s="37">
        <v>1094059</v>
      </c>
      <c r="E910" s="37">
        <v>1095476</v>
      </c>
      <c r="F910" s="37">
        <v>1124000</v>
      </c>
      <c r="G910" s="37">
        <f>1132220+167460</f>
        <v>1299680</v>
      </c>
    </row>
    <row r="911" spans="1:7" ht="24">
      <c r="A911" s="50"/>
      <c r="B911" s="51"/>
      <c r="C911" s="25" t="s">
        <v>15</v>
      </c>
      <c r="D911" s="37">
        <v>374893</v>
      </c>
      <c r="E911" s="37">
        <v>393459</v>
      </c>
      <c r="F911" s="37">
        <v>429300</v>
      </c>
      <c r="G911" s="37">
        <f>715400+80000-3540</f>
        <v>791860</v>
      </c>
    </row>
    <row r="912" spans="1:7" ht="15" hidden="1" customHeight="1">
      <c r="A912" s="50"/>
      <c r="B912" s="51"/>
      <c r="C912" s="25" t="s">
        <v>16</v>
      </c>
      <c r="D912" s="37"/>
      <c r="E912" s="37"/>
      <c r="F912" s="37"/>
      <c r="G912" s="37"/>
    </row>
    <row r="913" spans="1:7" ht="15" hidden="1" customHeight="1">
      <c r="A913" s="50"/>
      <c r="B913" s="51"/>
      <c r="C913" s="25" t="s">
        <v>17</v>
      </c>
      <c r="D913" s="37"/>
      <c r="E913" s="37"/>
      <c r="F913" s="37"/>
      <c r="G913" s="37"/>
    </row>
    <row r="914" spans="1:7" ht="24" hidden="1" customHeight="1">
      <c r="A914" s="50"/>
      <c r="B914" s="51"/>
      <c r="C914" s="25" t="s">
        <v>18</v>
      </c>
      <c r="D914" s="37"/>
      <c r="E914" s="37"/>
      <c r="F914" s="37"/>
      <c r="G914" s="37"/>
    </row>
    <row r="915" spans="1:7" ht="15" hidden="1" customHeight="1">
      <c r="A915" s="50"/>
      <c r="B915" s="51"/>
      <c r="C915" s="25" t="s">
        <v>19</v>
      </c>
      <c r="D915" s="37"/>
      <c r="E915" s="37"/>
      <c r="F915" s="37"/>
      <c r="G915" s="37"/>
    </row>
    <row r="916" spans="1:7" ht="24">
      <c r="A916" s="50"/>
      <c r="B916" s="51"/>
      <c r="C916" s="23" t="s">
        <v>20</v>
      </c>
      <c r="D916" s="24">
        <v>226592</v>
      </c>
      <c r="E916" s="24"/>
      <c r="F916" s="24"/>
      <c r="G916" s="24">
        <f>2000+3540</f>
        <v>5540</v>
      </c>
    </row>
    <row r="917" spans="1:7" ht="19.5" customHeight="1">
      <c r="A917" s="50"/>
      <c r="B917" s="51"/>
      <c r="C917" s="23" t="s">
        <v>21</v>
      </c>
      <c r="D917" s="24">
        <v>2800</v>
      </c>
      <c r="E917" s="24"/>
      <c r="F917" s="24"/>
      <c r="G917" s="24"/>
    </row>
    <row r="918" spans="1:7" ht="15" customHeight="1">
      <c r="A918" s="50" t="s">
        <v>186</v>
      </c>
      <c r="B918" s="51" t="s">
        <v>187</v>
      </c>
      <c r="C918" s="25" t="s">
        <v>11</v>
      </c>
      <c r="D918" s="52">
        <f>SUM(D920,D927,D928)</f>
        <v>554674</v>
      </c>
      <c r="E918" s="52">
        <f t="shared" ref="E918:G918" si="197">SUM(E920,E927,E928)</f>
        <v>569250</v>
      </c>
      <c r="F918" s="53">
        <f t="shared" si="197"/>
        <v>570800</v>
      </c>
      <c r="G918" s="52">
        <f t="shared" si="197"/>
        <v>658480</v>
      </c>
    </row>
    <row r="919" spans="1:7" ht="24">
      <c r="A919" s="50"/>
      <c r="B919" s="51"/>
      <c r="C919" s="21" t="s">
        <v>12</v>
      </c>
      <c r="D919" s="34">
        <v>27</v>
      </c>
      <c r="E919" s="34">
        <v>27</v>
      </c>
      <c r="F919" s="43">
        <v>27</v>
      </c>
      <c r="G919" s="34">
        <v>29</v>
      </c>
    </row>
    <row r="920" spans="1:7">
      <c r="A920" s="50"/>
      <c r="B920" s="51"/>
      <c r="C920" s="23" t="s">
        <v>13</v>
      </c>
      <c r="D920" s="24">
        <f>SUM(D921:D926)</f>
        <v>550321</v>
      </c>
      <c r="E920" s="24">
        <f t="shared" ref="E920:G920" si="198">SUM(E921:E926)</f>
        <v>569250</v>
      </c>
      <c r="F920" s="44">
        <f t="shared" si="198"/>
        <v>570800</v>
      </c>
      <c r="G920" s="24">
        <f t="shared" si="198"/>
        <v>653440</v>
      </c>
    </row>
    <row r="921" spans="1:7" ht="24">
      <c r="A921" s="50"/>
      <c r="B921" s="51"/>
      <c r="C921" s="25" t="s">
        <v>14</v>
      </c>
      <c r="D921" s="37">
        <v>435528</v>
      </c>
      <c r="E921" s="37">
        <v>435528</v>
      </c>
      <c r="F921" s="45">
        <v>435500</v>
      </c>
      <c r="G921" s="37">
        <v>467140</v>
      </c>
    </row>
    <row r="922" spans="1:7" ht="24">
      <c r="A922" s="50"/>
      <c r="B922" s="51"/>
      <c r="C922" s="25" t="s">
        <v>15</v>
      </c>
      <c r="D922" s="37">
        <v>114793</v>
      </c>
      <c r="E922" s="37">
        <v>133722</v>
      </c>
      <c r="F922" s="45">
        <v>135300</v>
      </c>
      <c r="G922" s="37">
        <v>184200</v>
      </c>
    </row>
    <row r="923" spans="1:7" ht="15" hidden="1" customHeight="1">
      <c r="A923" s="50"/>
      <c r="B923" s="51"/>
      <c r="C923" s="25" t="s">
        <v>16</v>
      </c>
      <c r="D923" s="37"/>
      <c r="E923" s="37"/>
      <c r="F923" s="45"/>
      <c r="G923" s="37"/>
    </row>
    <row r="924" spans="1:7" ht="15" hidden="1" customHeight="1">
      <c r="A924" s="50"/>
      <c r="B924" s="51"/>
      <c r="C924" s="25" t="s">
        <v>17</v>
      </c>
      <c r="D924" s="37"/>
      <c r="E924" s="37"/>
      <c r="F924" s="45"/>
      <c r="G924" s="37"/>
    </row>
    <row r="925" spans="1:7" ht="24" hidden="1" customHeight="1">
      <c r="A925" s="50"/>
      <c r="B925" s="51"/>
      <c r="C925" s="25" t="s">
        <v>18</v>
      </c>
      <c r="D925" s="37"/>
      <c r="E925" s="37"/>
      <c r="F925" s="45"/>
      <c r="G925" s="37"/>
    </row>
    <row r="926" spans="1:7">
      <c r="A926" s="50"/>
      <c r="B926" s="51"/>
      <c r="C926" s="25" t="s">
        <v>19</v>
      </c>
      <c r="D926" s="37"/>
      <c r="E926" s="37"/>
      <c r="F926" s="45"/>
      <c r="G926" s="37">
        <v>2100</v>
      </c>
    </row>
    <row r="927" spans="1:7" ht="24">
      <c r="A927" s="50"/>
      <c r="B927" s="51"/>
      <c r="C927" s="23" t="s">
        <v>20</v>
      </c>
      <c r="D927" s="24">
        <v>3997</v>
      </c>
      <c r="E927" s="24"/>
      <c r="F927" s="44"/>
      <c r="G927" s="24">
        <f>1500+3540</f>
        <v>5040</v>
      </c>
    </row>
    <row r="928" spans="1:7" ht="19.5" customHeight="1">
      <c r="A928" s="50"/>
      <c r="B928" s="51"/>
      <c r="C928" s="23" t="s">
        <v>21</v>
      </c>
      <c r="D928" s="24">
        <v>356</v>
      </c>
      <c r="E928" s="24"/>
      <c r="F928" s="44"/>
      <c r="G928" s="24"/>
    </row>
    <row r="929" spans="1:7" ht="15" customHeight="1">
      <c r="A929" s="50" t="s">
        <v>188</v>
      </c>
      <c r="B929" s="51" t="s">
        <v>189</v>
      </c>
      <c r="C929" s="25" t="s">
        <v>11</v>
      </c>
      <c r="D929" s="52">
        <f>SUM(D931,D938,D939)</f>
        <v>518207</v>
      </c>
      <c r="E929" s="52">
        <f t="shared" ref="E929:G929" si="199">SUM(E931,E938,E939)</f>
        <v>675947</v>
      </c>
      <c r="F929" s="53">
        <f t="shared" si="199"/>
        <v>645740</v>
      </c>
      <c r="G929" s="52">
        <f t="shared" si="199"/>
        <v>728402</v>
      </c>
    </row>
    <row r="930" spans="1:7" ht="24">
      <c r="A930" s="50"/>
      <c r="B930" s="51"/>
      <c r="C930" s="21" t="s">
        <v>12</v>
      </c>
      <c r="D930" s="34">
        <v>80</v>
      </c>
      <c r="E930" s="34">
        <v>80</v>
      </c>
      <c r="F930" s="43">
        <v>80</v>
      </c>
      <c r="G930" s="34">
        <v>80</v>
      </c>
    </row>
    <row r="931" spans="1:7">
      <c r="A931" s="50"/>
      <c r="B931" s="51"/>
      <c r="C931" s="23" t="s">
        <v>13</v>
      </c>
      <c r="D931" s="24">
        <f>SUM(D932:D937)</f>
        <v>516707</v>
      </c>
      <c r="E931" s="24">
        <f t="shared" ref="E931:G931" si="200">SUM(E932:E937)</f>
        <v>675947</v>
      </c>
      <c r="F931" s="44">
        <f t="shared" si="200"/>
        <v>645740</v>
      </c>
      <c r="G931" s="24">
        <f t="shared" si="200"/>
        <v>696140</v>
      </c>
    </row>
    <row r="932" spans="1:7" ht="24">
      <c r="A932" s="50"/>
      <c r="B932" s="51"/>
      <c r="C932" s="25" t="s">
        <v>14</v>
      </c>
      <c r="D932" s="37">
        <v>436673</v>
      </c>
      <c r="E932" s="37">
        <v>546462</v>
      </c>
      <c r="F932" s="45">
        <v>563840</v>
      </c>
      <c r="G932" s="37">
        <v>563840</v>
      </c>
    </row>
    <row r="933" spans="1:7" ht="24">
      <c r="A933" s="50"/>
      <c r="B933" s="51"/>
      <c r="C933" s="25" t="s">
        <v>15</v>
      </c>
      <c r="D933" s="37">
        <v>80034</v>
      </c>
      <c r="E933" s="37">
        <v>129485</v>
      </c>
      <c r="F933" s="45">
        <v>81900</v>
      </c>
      <c r="G933" s="37">
        <v>132300</v>
      </c>
    </row>
    <row r="934" spans="1:7" ht="15" hidden="1" customHeight="1">
      <c r="A934" s="50"/>
      <c r="B934" s="51"/>
      <c r="C934" s="25" t="s">
        <v>16</v>
      </c>
      <c r="D934" s="37"/>
      <c r="E934" s="37"/>
      <c r="F934" s="45"/>
      <c r="G934" s="37"/>
    </row>
    <row r="935" spans="1:7" ht="15" hidden="1" customHeight="1">
      <c r="A935" s="50"/>
      <c r="B935" s="51"/>
      <c r="C935" s="25" t="s">
        <v>17</v>
      </c>
      <c r="D935" s="37"/>
      <c r="E935" s="37"/>
      <c r="F935" s="45"/>
      <c r="G935" s="37"/>
    </row>
    <row r="936" spans="1:7" ht="36" hidden="1" customHeight="1">
      <c r="A936" s="50"/>
      <c r="B936" s="51"/>
      <c r="C936" s="25" t="s">
        <v>18</v>
      </c>
      <c r="D936" s="37"/>
      <c r="E936" s="37"/>
      <c r="F936" s="45"/>
      <c r="G936" s="37"/>
    </row>
    <row r="937" spans="1:7" ht="15" hidden="1" customHeight="1">
      <c r="A937" s="50"/>
      <c r="B937" s="51"/>
      <c r="C937" s="25" t="s">
        <v>19</v>
      </c>
      <c r="D937" s="37"/>
      <c r="E937" s="37"/>
      <c r="F937" s="45"/>
      <c r="G937" s="37"/>
    </row>
    <row r="938" spans="1:7" ht="24">
      <c r="A938" s="50"/>
      <c r="B938" s="51"/>
      <c r="C938" s="23" t="s">
        <v>20</v>
      </c>
      <c r="D938" s="24">
        <v>1500</v>
      </c>
      <c r="E938" s="24"/>
      <c r="F938" s="44"/>
      <c r="G938" s="24">
        <f>32262</f>
        <v>32262</v>
      </c>
    </row>
    <row r="939" spans="1:7" ht="24" hidden="1" customHeight="1">
      <c r="A939" s="59"/>
      <c r="B939" s="60"/>
      <c r="C939" s="73" t="s">
        <v>21</v>
      </c>
      <c r="D939" s="74"/>
      <c r="E939" s="74"/>
      <c r="F939" s="88"/>
      <c r="G939" s="74"/>
    </row>
    <row r="940" spans="1:7" ht="15" customHeight="1">
      <c r="A940" s="89" t="s">
        <v>190</v>
      </c>
      <c r="B940" s="90" t="s">
        <v>191</v>
      </c>
      <c r="C940" s="25" t="s">
        <v>11</v>
      </c>
      <c r="D940" s="52">
        <f>SUM(D942,D949,D950)</f>
        <v>0</v>
      </c>
      <c r="E940" s="52">
        <f t="shared" ref="E940:G940" si="201">SUM(E942,E949,E950)</f>
        <v>0</v>
      </c>
      <c r="F940" s="52">
        <f t="shared" si="201"/>
        <v>0</v>
      </c>
      <c r="G940" s="52">
        <f t="shared" si="201"/>
        <v>133875</v>
      </c>
    </row>
    <row r="941" spans="1:7" ht="19.5" customHeight="1">
      <c r="A941" s="89"/>
      <c r="B941" s="90"/>
      <c r="C941" s="21" t="s">
        <v>12</v>
      </c>
      <c r="D941" s="22"/>
      <c r="E941" s="22"/>
      <c r="F941" s="22"/>
      <c r="G941" s="22">
        <v>12</v>
      </c>
    </row>
    <row r="942" spans="1:7">
      <c r="A942" s="89"/>
      <c r="B942" s="90"/>
      <c r="C942" s="23" t="s">
        <v>13</v>
      </c>
      <c r="D942" s="24">
        <f>SUM(D943:D948)</f>
        <v>0</v>
      </c>
      <c r="E942" s="24">
        <f t="shared" ref="E942:G942" si="202">SUM(E943:E948)</f>
        <v>0</v>
      </c>
      <c r="F942" s="24">
        <f t="shared" si="202"/>
        <v>0</v>
      </c>
      <c r="G942" s="24">
        <f t="shared" si="202"/>
        <v>118215</v>
      </c>
    </row>
    <row r="943" spans="1:7" ht="24">
      <c r="A943" s="89"/>
      <c r="B943" s="90"/>
      <c r="C943" s="25" t="s">
        <v>14</v>
      </c>
      <c r="D943" s="26"/>
      <c r="E943" s="26"/>
      <c r="F943" s="26"/>
      <c r="G943" s="26">
        <v>87240</v>
      </c>
    </row>
    <row r="944" spans="1:7" ht="21" customHeight="1">
      <c r="A944" s="89"/>
      <c r="B944" s="90"/>
      <c r="C944" s="25" t="s">
        <v>15</v>
      </c>
      <c r="D944" s="26"/>
      <c r="E944" s="26"/>
      <c r="F944" s="26"/>
      <c r="G944" s="26">
        <v>30975</v>
      </c>
    </row>
    <row r="945" spans="1:7" ht="15" hidden="1" customHeight="1">
      <c r="A945" s="89"/>
      <c r="B945" s="90"/>
      <c r="C945" s="25" t="s">
        <v>16</v>
      </c>
      <c r="D945" s="26"/>
      <c r="E945" s="26"/>
      <c r="F945" s="26"/>
      <c r="G945" s="26"/>
    </row>
    <row r="946" spans="1:7" ht="15" hidden="1" customHeight="1">
      <c r="A946" s="89"/>
      <c r="B946" s="90"/>
      <c r="C946" s="25" t="s">
        <v>17</v>
      </c>
      <c r="D946" s="26"/>
      <c r="E946" s="26"/>
      <c r="F946" s="26"/>
      <c r="G946" s="26"/>
    </row>
    <row r="947" spans="1:7" ht="24" hidden="1" customHeight="1">
      <c r="A947" s="89"/>
      <c r="B947" s="90"/>
      <c r="C947" s="25" t="s">
        <v>18</v>
      </c>
      <c r="D947" s="26"/>
      <c r="E947" s="26"/>
      <c r="F947" s="26"/>
      <c r="G947" s="26"/>
    </row>
    <row r="948" spans="1:7" ht="0.75" hidden="1" customHeight="1">
      <c r="A948" s="89"/>
      <c r="B948" s="90"/>
      <c r="C948" s="25" t="s">
        <v>19</v>
      </c>
      <c r="D948" s="26"/>
      <c r="E948" s="26"/>
      <c r="F948" s="26"/>
      <c r="G948" s="26"/>
    </row>
    <row r="949" spans="1:7" ht="22.5" customHeight="1" thickBot="1">
      <c r="A949" s="89"/>
      <c r="B949" s="90"/>
      <c r="C949" s="23" t="s">
        <v>20</v>
      </c>
      <c r="D949" s="24"/>
      <c r="E949" s="24"/>
      <c r="F949" s="24"/>
      <c r="G949" s="24">
        <f>12120+3540</f>
        <v>15660</v>
      </c>
    </row>
    <row r="950" spans="1:7" ht="24.75" hidden="1" customHeight="1" thickBot="1">
      <c r="A950" s="91"/>
      <c r="B950" s="92"/>
      <c r="C950" s="30" t="s">
        <v>21</v>
      </c>
      <c r="D950" s="31"/>
      <c r="E950" s="31"/>
      <c r="F950" s="31"/>
      <c r="G950" s="31"/>
    </row>
    <row r="951" spans="1:7" ht="15.75" hidden="1" customHeight="1" thickBot="1">
      <c r="A951" s="40" t="s">
        <v>176</v>
      </c>
      <c r="B951" s="16" t="s">
        <v>192</v>
      </c>
      <c r="C951" s="17" t="s">
        <v>11</v>
      </c>
      <c r="D951" s="18">
        <f>SUM(D953,D960,D961)</f>
        <v>69338</v>
      </c>
      <c r="E951" s="18">
        <f t="shared" ref="E951:G951" si="203">SUM(E953,E960,E961)</f>
        <v>0</v>
      </c>
      <c r="F951" s="41">
        <f t="shared" si="203"/>
        <v>0</v>
      </c>
      <c r="G951" s="18">
        <f t="shared" si="203"/>
        <v>0</v>
      </c>
    </row>
    <row r="952" spans="1:7" ht="24.75" hidden="1" customHeight="1" thickBot="1">
      <c r="A952" s="42"/>
      <c r="B952" s="20"/>
      <c r="C952" s="21" t="s">
        <v>12</v>
      </c>
      <c r="D952" s="34">
        <f>SUM(D963,D974,D985)</f>
        <v>0</v>
      </c>
      <c r="E952" s="34">
        <f t="shared" ref="E952:G952" si="204">SUM(E963,E974,E985)</f>
        <v>0</v>
      </c>
      <c r="F952" s="43">
        <f t="shared" si="204"/>
        <v>0</v>
      </c>
      <c r="G952" s="34">
        <f t="shared" si="204"/>
        <v>0</v>
      </c>
    </row>
    <row r="953" spans="1:7" ht="15.75" hidden="1" customHeight="1" thickBot="1">
      <c r="A953" s="42"/>
      <c r="B953" s="20"/>
      <c r="C953" s="23" t="s">
        <v>13</v>
      </c>
      <c r="D953" s="24">
        <f>SUM(D954:D959)</f>
        <v>69338</v>
      </c>
      <c r="E953" s="24">
        <f t="shared" ref="E953:G953" si="205">SUM(E954:E959)</f>
        <v>0</v>
      </c>
      <c r="F953" s="44">
        <f t="shared" si="205"/>
        <v>0</v>
      </c>
      <c r="G953" s="24">
        <f t="shared" si="205"/>
        <v>0</v>
      </c>
    </row>
    <row r="954" spans="1:7" ht="24.75" hidden="1" customHeight="1" thickBot="1">
      <c r="A954" s="42"/>
      <c r="B954" s="20"/>
      <c r="C954" s="25" t="s">
        <v>14</v>
      </c>
      <c r="D954" s="37">
        <f t="shared" ref="D954:G961" si="206">SUM(D965,D976,D987)</f>
        <v>0</v>
      </c>
      <c r="E954" s="37">
        <f t="shared" si="206"/>
        <v>0</v>
      </c>
      <c r="F954" s="45">
        <f t="shared" si="206"/>
        <v>0</v>
      </c>
      <c r="G954" s="37">
        <f t="shared" si="206"/>
        <v>0</v>
      </c>
    </row>
    <row r="955" spans="1:7" ht="24.75" hidden="1" customHeight="1" thickBot="1">
      <c r="A955" s="42"/>
      <c r="B955" s="20"/>
      <c r="C955" s="25" t="s">
        <v>15</v>
      </c>
      <c r="D955" s="37">
        <f t="shared" si="206"/>
        <v>0</v>
      </c>
      <c r="E955" s="37">
        <f t="shared" si="206"/>
        <v>0</v>
      </c>
      <c r="F955" s="45">
        <f t="shared" si="206"/>
        <v>0</v>
      </c>
      <c r="G955" s="37">
        <f t="shared" si="206"/>
        <v>0</v>
      </c>
    </row>
    <row r="956" spans="1:7" ht="15.75" hidden="1" customHeight="1" thickBot="1">
      <c r="A956" s="42"/>
      <c r="B956" s="20"/>
      <c r="C956" s="25" t="s">
        <v>16</v>
      </c>
      <c r="D956" s="37">
        <f t="shared" si="206"/>
        <v>69338</v>
      </c>
      <c r="E956" s="37">
        <f t="shared" si="206"/>
        <v>0</v>
      </c>
      <c r="F956" s="45">
        <f t="shared" si="206"/>
        <v>0</v>
      </c>
      <c r="G956" s="37">
        <f t="shared" si="206"/>
        <v>0</v>
      </c>
    </row>
    <row r="957" spans="1:7" ht="15.75" hidden="1" customHeight="1" thickBot="1">
      <c r="A957" s="42"/>
      <c r="B957" s="20"/>
      <c r="C957" s="25" t="s">
        <v>17</v>
      </c>
      <c r="D957" s="37">
        <f t="shared" si="206"/>
        <v>0</v>
      </c>
      <c r="E957" s="37">
        <f t="shared" si="206"/>
        <v>0</v>
      </c>
      <c r="F957" s="45">
        <f t="shared" si="206"/>
        <v>0</v>
      </c>
      <c r="G957" s="37">
        <f t="shared" si="206"/>
        <v>0</v>
      </c>
    </row>
    <row r="958" spans="1:7" ht="24.75" hidden="1" customHeight="1" thickBot="1">
      <c r="A958" s="42"/>
      <c r="B958" s="20"/>
      <c r="C958" s="25" t="s">
        <v>18</v>
      </c>
      <c r="D958" s="37">
        <f t="shared" si="206"/>
        <v>0</v>
      </c>
      <c r="E958" s="37">
        <f t="shared" si="206"/>
        <v>0</v>
      </c>
      <c r="F958" s="45">
        <f t="shared" si="206"/>
        <v>0</v>
      </c>
      <c r="G958" s="37">
        <f t="shared" si="206"/>
        <v>0</v>
      </c>
    </row>
    <row r="959" spans="1:7" ht="15.75" hidden="1" customHeight="1" thickBot="1">
      <c r="A959" s="42"/>
      <c r="B959" s="20"/>
      <c r="C959" s="25" t="s">
        <v>19</v>
      </c>
      <c r="D959" s="37">
        <f t="shared" si="206"/>
        <v>0</v>
      </c>
      <c r="E959" s="37">
        <f t="shared" si="206"/>
        <v>0</v>
      </c>
      <c r="F959" s="45">
        <f t="shared" si="206"/>
        <v>0</v>
      </c>
      <c r="G959" s="37">
        <f t="shared" si="206"/>
        <v>0</v>
      </c>
    </row>
    <row r="960" spans="1:7" ht="24.75" hidden="1" customHeight="1" thickBot="1">
      <c r="A960" s="42"/>
      <c r="B960" s="20"/>
      <c r="C960" s="23" t="s">
        <v>20</v>
      </c>
      <c r="D960" s="24">
        <f t="shared" si="206"/>
        <v>0</v>
      </c>
      <c r="E960" s="24">
        <f t="shared" si="206"/>
        <v>0</v>
      </c>
      <c r="F960" s="44">
        <f t="shared" si="206"/>
        <v>0</v>
      </c>
      <c r="G960" s="24">
        <f t="shared" si="206"/>
        <v>0</v>
      </c>
    </row>
    <row r="961" spans="1:7" ht="24.75" hidden="1" customHeight="1" thickBot="1">
      <c r="A961" s="46"/>
      <c r="B961" s="29"/>
      <c r="C961" s="30" t="s">
        <v>21</v>
      </c>
      <c r="D961" s="31">
        <f t="shared" si="206"/>
        <v>0</v>
      </c>
      <c r="E961" s="31">
        <f t="shared" si="206"/>
        <v>0</v>
      </c>
      <c r="F961" s="47">
        <f t="shared" si="206"/>
        <v>0</v>
      </c>
      <c r="G961" s="31">
        <f t="shared" si="206"/>
        <v>0</v>
      </c>
    </row>
    <row r="962" spans="1:7" ht="15.75" hidden="1" customHeight="1" thickBot="1">
      <c r="A962" s="48" t="s">
        <v>178</v>
      </c>
      <c r="B962" s="49" t="s">
        <v>192</v>
      </c>
      <c r="C962" s="17" t="s">
        <v>11</v>
      </c>
      <c r="D962" s="18">
        <f>SUM(D964,D971,D972)</f>
        <v>53198</v>
      </c>
      <c r="E962" s="18">
        <f t="shared" ref="E962:G962" si="207">SUM(E964,E971,E972)</f>
        <v>0</v>
      </c>
      <c r="F962" s="41">
        <f t="shared" si="207"/>
        <v>0</v>
      </c>
      <c r="G962" s="18">
        <f t="shared" si="207"/>
        <v>0</v>
      </c>
    </row>
    <row r="963" spans="1:7" ht="24.75" hidden="1" customHeight="1" thickBot="1">
      <c r="A963" s="50"/>
      <c r="B963" s="51"/>
      <c r="C963" s="21" t="s">
        <v>12</v>
      </c>
      <c r="D963" s="34"/>
      <c r="E963" s="34"/>
      <c r="F963" s="43"/>
      <c r="G963" s="34"/>
    </row>
    <row r="964" spans="1:7" ht="15.75" hidden="1" customHeight="1" thickBot="1">
      <c r="A964" s="50"/>
      <c r="B964" s="51"/>
      <c r="C964" s="23" t="s">
        <v>13</v>
      </c>
      <c r="D964" s="24">
        <f>SUM(D965:D970)</f>
        <v>53198</v>
      </c>
      <c r="E964" s="24">
        <f t="shared" ref="E964:G964" si="208">SUM(E965:E970)</f>
        <v>0</v>
      </c>
      <c r="F964" s="44">
        <f t="shared" si="208"/>
        <v>0</v>
      </c>
      <c r="G964" s="24">
        <f t="shared" si="208"/>
        <v>0</v>
      </c>
    </row>
    <row r="965" spans="1:7" ht="24.75" hidden="1" customHeight="1" thickBot="1">
      <c r="A965" s="50"/>
      <c r="B965" s="51"/>
      <c r="C965" s="25" t="s">
        <v>14</v>
      </c>
      <c r="D965" s="37"/>
      <c r="E965" s="37"/>
      <c r="F965" s="45"/>
      <c r="G965" s="37"/>
    </row>
    <row r="966" spans="1:7" ht="24.75" hidden="1" customHeight="1" thickBot="1">
      <c r="A966" s="50"/>
      <c r="B966" s="51"/>
      <c r="C966" s="25" t="s">
        <v>15</v>
      </c>
      <c r="D966" s="37"/>
      <c r="E966" s="37"/>
      <c r="F966" s="45"/>
      <c r="G966" s="37"/>
    </row>
    <row r="967" spans="1:7" ht="15.75" hidden="1" customHeight="1" thickBot="1">
      <c r="A967" s="50"/>
      <c r="B967" s="51"/>
      <c r="C967" s="25" t="s">
        <v>16</v>
      </c>
      <c r="D967" s="37">
        <v>53198</v>
      </c>
      <c r="E967" s="37"/>
      <c r="F967" s="45"/>
      <c r="G967" s="37"/>
    </row>
    <row r="968" spans="1:7" ht="15.75" hidden="1" customHeight="1" thickBot="1">
      <c r="A968" s="50"/>
      <c r="B968" s="51"/>
      <c r="C968" s="25" t="s">
        <v>17</v>
      </c>
      <c r="D968" s="37"/>
      <c r="E968" s="37"/>
      <c r="F968" s="45"/>
      <c r="G968" s="37"/>
    </row>
    <row r="969" spans="1:7" ht="24.75" hidden="1" customHeight="1" thickBot="1">
      <c r="A969" s="50"/>
      <c r="B969" s="51"/>
      <c r="C969" s="25" t="s">
        <v>18</v>
      </c>
      <c r="D969" s="37"/>
      <c r="E969" s="37"/>
      <c r="F969" s="45"/>
      <c r="G969" s="37"/>
    </row>
    <row r="970" spans="1:7" ht="15.75" hidden="1" customHeight="1" thickBot="1">
      <c r="A970" s="50"/>
      <c r="B970" s="51"/>
      <c r="C970" s="25" t="s">
        <v>19</v>
      </c>
      <c r="D970" s="37"/>
      <c r="E970" s="37"/>
      <c r="F970" s="45"/>
      <c r="G970" s="37"/>
    </row>
    <row r="971" spans="1:7" ht="24.75" hidden="1" customHeight="1" thickBot="1">
      <c r="A971" s="50"/>
      <c r="B971" s="51"/>
      <c r="C971" s="23" t="s">
        <v>20</v>
      </c>
      <c r="D971" s="24"/>
      <c r="E971" s="24"/>
      <c r="F971" s="44"/>
      <c r="G971" s="24"/>
    </row>
    <row r="972" spans="1:7" ht="24.75" hidden="1" customHeight="1" thickBot="1">
      <c r="A972" s="50"/>
      <c r="B972" s="51"/>
      <c r="C972" s="23" t="s">
        <v>21</v>
      </c>
      <c r="D972" s="24"/>
      <c r="E972" s="24"/>
      <c r="F972" s="44"/>
      <c r="G972" s="24"/>
    </row>
    <row r="973" spans="1:7" ht="15.75" hidden="1" customHeight="1" thickBot="1">
      <c r="A973" s="50" t="s">
        <v>180</v>
      </c>
      <c r="B973" s="51" t="s">
        <v>193</v>
      </c>
      <c r="C973" s="25" t="s">
        <v>11</v>
      </c>
      <c r="D973" s="52">
        <f>SUM(D975,D982,D983)</f>
        <v>3640</v>
      </c>
      <c r="E973" s="52">
        <f t="shared" ref="E973:G973" si="209">SUM(E975,E982,E983)</f>
        <v>0</v>
      </c>
      <c r="F973" s="53">
        <f t="shared" si="209"/>
        <v>0</v>
      </c>
      <c r="G973" s="52">
        <f t="shared" si="209"/>
        <v>0</v>
      </c>
    </row>
    <row r="974" spans="1:7" ht="24.75" hidden="1" customHeight="1" thickBot="1">
      <c r="A974" s="50"/>
      <c r="B974" s="51"/>
      <c r="C974" s="21" t="s">
        <v>12</v>
      </c>
      <c r="D974" s="34"/>
      <c r="E974" s="34"/>
      <c r="F974" s="43"/>
      <c r="G974" s="34"/>
    </row>
    <row r="975" spans="1:7" ht="15.75" hidden="1" customHeight="1" thickBot="1">
      <c r="A975" s="50"/>
      <c r="B975" s="51"/>
      <c r="C975" s="23" t="s">
        <v>13</v>
      </c>
      <c r="D975" s="24">
        <f>SUM(D976:D981)</f>
        <v>3640</v>
      </c>
      <c r="E975" s="24">
        <f t="shared" ref="E975:G975" si="210">SUM(E976:E981)</f>
        <v>0</v>
      </c>
      <c r="F975" s="44">
        <f t="shared" si="210"/>
        <v>0</v>
      </c>
      <c r="G975" s="24">
        <f t="shared" si="210"/>
        <v>0</v>
      </c>
    </row>
    <row r="976" spans="1:7" ht="24.75" hidden="1" customHeight="1" thickBot="1">
      <c r="A976" s="50"/>
      <c r="B976" s="51"/>
      <c r="C976" s="25" t="s">
        <v>14</v>
      </c>
      <c r="D976" s="37"/>
      <c r="E976" s="37"/>
      <c r="F976" s="45"/>
      <c r="G976" s="37"/>
    </row>
    <row r="977" spans="1:7" ht="24.75" hidden="1" customHeight="1" thickBot="1">
      <c r="A977" s="50"/>
      <c r="B977" s="51"/>
      <c r="C977" s="25" t="s">
        <v>15</v>
      </c>
      <c r="D977" s="37"/>
      <c r="E977" s="37"/>
      <c r="F977" s="45"/>
      <c r="G977" s="37"/>
    </row>
    <row r="978" spans="1:7" ht="15.75" hidden="1" customHeight="1" thickBot="1">
      <c r="A978" s="50"/>
      <c r="B978" s="51"/>
      <c r="C978" s="25" t="s">
        <v>16</v>
      </c>
      <c r="D978" s="37">
        <v>3640</v>
      </c>
      <c r="E978" s="37"/>
      <c r="F978" s="45"/>
      <c r="G978" s="37"/>
    </row>
    <row r="979" spans="1:7" ht="15.75" hidden="1" customHeight="1" thickBot="1">
      <c r="A979" s="50"/>
      <c r="B979" s="51"/>
      <c r="C979" s="25" t="s">
        <v>17</v>
      </c>
      <c r="D979" s="37"/>
      <c r="E979" s="37"/>
      <c r="F979" s="45"/>
      <c r="G979" s="37"/>
    </row>
    <row r="980" spans="1:7" ht="24.75" hidden="1" customHeight="1" thickBot="1">
      <c r="A980" s="50"/>
      <c r="B980" s="51"/>
      <c r="C980" s="25" t="s">
        <v>18</v>
      </c>
      <c r="D980" s="37"/>
      <c r="E980" s="37"/>
      <c r="F980" s="45"/>
      <c r="G980" s="37"/>
    </row>
    <row r="981" spans="1:7" ht="15.75" hidden="1" customHeight="1" thickBot="1">
      <c r="A981" s="50"/>
      <c r="B981" s="51"/>
      <c r="C981" s="25" t="s">
        <v>19</v>
      </c>
      <c r="D981" s="37"/>
      <c r="E981" s="37"/>
      <c r="F981" s="45"/>
      <c r="G981" s="37"/>
    </row>
    <row r="982" spans="1:7" ht="24.75" hidden="1" customHeight="1" thickBot="1">
      <c r="A982" s="50"/>
      <c r="B982" s="51"/>
      <c r="C982" s="23" t="s">
        <v>20</v>
      </c>
      <c r="D982" s="24"/>
      <c r="E982" s="24"/>
      <c r="F982" s="44"/>
      <c r="G982" s="24"/>
    </row>
    <row r="983" spans="1:7" ht="24.75" hidden="1" customHeight="1" thickBot="1">
      <c r="A983" s="50"/>
      <c r="B983" s="51"/>
      <c r="C983" s="23" t="s">
        <v>21</v>
      </c>
      <c r="D983" s="24"/>
      <c r="E983" s="24"/>
      <c r="F983" s="44"/>
      <c r="G983" s="24"/>
    </row>
    <row r="984" spans="1:7" ht="15.75" hidden="1" customHeight="1" thickBot="1">
      <c r="A984" s="50" t="s">
        <v>182</v>
      </c>
      <c r="B984" s="51" t="s">
        <v>194</v>
      </c>
      <c r="C984" s="25" t="s">
        <v>11</v>
      </c>
      <c r="D984" s="52">
        <f>SUM(D986,D993,D994)</f>
        <v>12500</v>
      </c>
      <c r="E984" s="52">
        <f t="shared" ref="E984:G984" si="211">SUM(E986,E993,E994)</f>
        <v>0</v>
      </c>
      <c r="F984" s="53">
        <f t="shared" si="211"/>
        <v>0</v>
      </c>
      <c r="G984" s="52">
        <f t="shared" si="211"/>
        <v>0</v>
      </c>
    </row>
    <row r="985" spans="1:7" ht="24.75" hidden="1" customHeight="1" thickBot="1">
      <c r="A985" s="50"/>
      <c r="B985" s="51"/>
      <c r="C985" s="21" t="s">
        <v>12</v>
      </c>
      <c r="D985" s="34"/>
      <c r="E985" s="34"/>
      <c r="F985" s="43"/>
      <c r="G985" s="34"/>
    </row>
    <row r="986" spans="1:7" ht="15.75" hidden="1" customHeight="1" thickBot="1">
      <c r="A986" s="50"/>
      <c r="B986" s="51"/>
      <c r="C986" s="23" t="s">
        <v>13</v>
      </c>
      <c r="D986" s="24">
        <f>SUM(D987:D992)</f>
        <v>12500</v>
      </c>
      <c r="E986" s="24">
        <f t="shared" ref="E986:G986" si="212">SUM(E987:E992)</f>
        <v>0</v>
      </c>
      <c r="F986" s="44">
        <f t="shared" si="212"/>
        <v>0</v>
      </c>
      <c r="G986" s="24">
        <f t="shared" si="212"/>
        <v>0</v>
      </c>
    </row>
    <row r="987" spans="1:7" ht="24.75" hidden="1" customHeight="1" thickBot="1">
      <c r="A987" s="50"/>
      <c r="B987" s="51"/>
      <c r="C987" s="25" t="s">
        <v>14</v>
      </c>
      <c r="D987" s="37"/>
      <c r="E987" s="37"/>
      <c r="F987" s="45"/>
      <c r="G987" s="37"/>
    </row>
    <row r="988" spans="1:7" ht="24.75" hidden="1" customHeight="1" thickBot="1">
      <c r="A988" s="50"/>
      <c r="B988" s="51"/>
      <c r="C988" s="25" t="s">
        <v>15</v>
      </c>
      <c r="D988" s="37"/>
      <c r="E988" s="37"/>
      <c r="F988" s="45"/>
      <c r="G988" s="37"/>
    </row>
    <row r="989" spans="1:7" ht="15.75" hidden="1" customHeight="1" thickBot="1">
      <c r="A989" s="50"/>
      <c r="B989" s="51"/>
      <c r="C989" s="25" t="s">
        <v>16</v>
      </c>
      <c r="D989" s="37">
        <v>12500</v>
      </c>
      <c r="E989" s="37"/>
      <c r="F989" s="45"/>
      <c r="G989" s="37"/>
    </row>
    <row r="990" spans="1:7" ht="15.75" hidden="1" customHeight="1" thickBot="1">
      <c r="A990" s="50"/>
      <c r="B990" s="51"/>
      <c r="C990" s="25" t="s">
        <v>17</v>
      </c>
      <c r="D990" s="37"/>
      <c r="E990" s="37"/>
      <c r="F990" s="45"/>
      <c r="G990" s="37"/>
    </row>
    <row r="991" spans="1:7" ht="24.75" hidden="1" customHeight="1" thickBot="1">
      <c r="A991" s="50"/>
      <c r="B991" s="51"/>
      <c r="C991" s="25" t="s">
        <v>18</v>
      </c>
      <c r="D991" s="37"/>
      <c r="E991" s="37"/>
      <c r="F991" s="45"/>
      <c r="G991" s="37"/>
    </row>
    <row r="992" spans="1:7" ht="15.75" hidden="1" customHeight="1" thickBot="1">
      <c r="A992" s="50"/>
      <c r="B992" s="51"/>
      <c r="C992" s="25" t="s">
        <v>19</v>
      </c>
      <c r="D992" s="37"/>
      <c r="E992" s="37"/>
      <c r="F992" s="45"/>
      <c r="G992" s="37"/>
    </row>
    <row r="993" spans="1:7" ht="24.75" hidden="1" customHeight="1" thickBot="1">
      <c r="A993" s="50"/>
      <c r="B993" s="51"/>
      <c r="C993" s="23" t="s">
        <v>20</v>
      </c>
      <c r="D993" s="24"/>
      <c r="E993" s="24"/>
      <c r="F993" s="44"/>
      <c r="G993" s="24"/>
    </row>
    <row r="994" spans="1:7" ht="24.75" hidden="1" customHeight="1" thickBot="1">
      <c r="A994" s="59"/>
      <c r="B994" s="60"/>
      <c r="C994" s="73" t="s">
        <v>21</v>
      </c>
      <c r="D994" s="74"/>
      <c r="E994" s="74"/>
      <c r="F994" s="88"/>
      <c r="G994" s="74"/>
    </row>
    <row r="995" spans="1:7">
      <c r="A995" s="40" t="s">
        <v>195</v>
      </c>
      <c r="B995" s="16" t="s">
        <v>196</v>
      </c>
      <c r="C995" s="17" t="s">
        <v>11</v>
      </c>
      <c r="D995" s="18">
        <f>SUM(D997,D1004,D1005)</f>
        <v>3139734</v>
      </c>
      <c r="E995" s="18">
        <f t="shared" ref="E995:G995" si="213">SUM(E997,E1004,E1005)</f>
        <v>3019354</v>
      </c>
      <c r="F995" s="18">
        <f t="shared" si="213"/>
        <v>3154900</v>
      </c>
      <c r="G995" s="18">
        <f t="shared" si="213"/>
        <v>3877470</v>
      </c>
    </row>
    <row r="996" spans="1:7" ht="24">
      <c r="A996" s="42"/>
      <c r="B996" s="20"/>
      <c r="C996" s="21" t="s">
        <v>12</v>
      </c>
      <c r="D996" s="34">
        <f>SUM(D1007,D1018,D1095)</f>
        <v>19</v>
      </c>
      <c r="E996" s="34">
        <f>SUM(E1007,E1018,E1095)</f>
        <v>20</v>
      </c>
      <c r="F996" s="34">
        <f>SUM(F1007,F1018,F1095)</f>
        <v>20</v>
      </c>
      <c r="G996" s="34">
        <f>SUM(G1007,G1018,G1095)</f>
        <v>20</v>
      </c>
    </row>
    <row r="997" spans="1:7">
      <c r="A997" s="42"/>
      <c r="B997" s="20"/>
      <c r="C997" s="23" t="s">
        <v>13</v>
      </c>
      <c r="D997" s="24">
        <f>SUM(D998:D1003)</f>
        <v>3134059</v>
      </c>
      <c r="E997" s="24">
        <f t="shared" ref="E997:G997" si="214">SUM(E998:E1003)</f>
        <v>2994495</v>
      </c>
      <c r="F997" s="24">
        <f t="shared" si="214"/>
        <v>3154900</v>
      </c>
      <c r="G997" s="24">
        <f t="shared" si="214"/>
        <v>3871470</v>
      </c>
    </row>
    <row r="998" spans="1:7" ht="24">
      <c r="A998" s="42"/>
      <c r="B998" s="20"/>
      <c r="C998" s="25" t="s">
        <v>14</v>
      </c>
      <c r="D998" s="37">
        <f t="shared" ref="D998:G1005" si="215">SUM(D1009,D1020,D1097)</f>
        <v>311206</v>
      </c>
      <c r="E998" s="37">
        <f t="shared" si="215"/>
        <v>325286</v>
      </c>
      <c r="F998" s="37">
        <f t="shared" si="215"/>
        <v>326700</v>
      </c>
      <c r="G998" s="37">
        <f t="shared" si="215"/>
        <v>326700</v>
      </c>
    </row>
    <row r="999" spans="1:7" ht="24">
      <c r="A999" s="42"/>
      <c r="B999" s="20"/>
      <c r="C999" s="25" t="s">
        <v>15</v>
      </c>
      <c r="D999" s="37">
        <f t="shared" si="215"/>
        <v>1806576</v>
      </c>
      <c r="E999" s="37">
        <f t="shared" si="215"/>
        <v>331672</v>
      </c>
      <c r="F999" s="37">
        <f t="shared" si="215"/>
        <v>523200</v>
      </c>
      <c r="G999" s="37">
        <f t="shared" si="215"/>
        <v>300010</v>
      </c>
    </row>
    <row r="1000" spans="1:7">
      <c r="A1000" s="42"/>
      <c r="B1000" s="20"/>
      <c r="C1000" s="25" t="s">
        <v>16</v>
      </c>
      <c r="D1000" s="37">
        <f t="shared" si="215"/>
        <v>0</v>
      </c>
      <c r="E1000" s="37">
        <f t="shared" si="215"/>
        <v>1828324</v>
      </c>
      <c r="F1000" s="37">
        <f t="shared" si="215"/>
        <v>1770000</v>
      </c>
      <c r="G1000" s="37">
        <f t="shared" si="215"/>
        <v>2012560</v>
      </c>
    </row>
    <row r="1001" spans="1:7" ht="15" hidden="1" customHeight="1">
      <c r="A1001" s="42"/>
      <c r="B1001" s="20"/>
      <c r="C1001" s="25" t="s">
        <v>17</v>
      </c>
      <c r="D1001" s="37">
        <f t="shared" si="215"/>
        <v>0</v>
      </c>
      <c r="E1001" s="37">
        <f t="shared" si="215"/>
        <v>0</v>
      </c>
      <c r="F1001" s="37">
        <f t="shared" si="215"/>
        <v>0</v>
      </c>
      <c r="G1001" s="37">
        <f t="shared" si="215"/>
        <v>0</v>
      </c>
    </row>
    <row r="1002" spans="1:7" ht="24">
      <c r="A1002" s="42"/>
      <c r="B1002" s="20"/>
      <c r="C1002" s="25" t="s">
        <v>18</v>
      </c>
      <c r="D1002" s="37">
        <f t="shared" si="215"/>
        <v>114573</v>
      </c>
      <c r="E1002" s="37">
        <f t="shared" si="215"/>
        <v>130563</v>
      </c>
      <c r="F1002" s="37">
        <f t="shared" si="215"/>
        <v>165000</v>
      </c>
      <c r="G1002" s="37">
        <f t="shared" si="215"/>
        <v>165000</v>
      </c>
    </row>
    <row r="1003" spans="1:7">
      <c r="A1003" s="42"/>
      <c r="B1003" s="20"/>
      <c r="C1003" s="25" t="s">
        <v>19</v>
      </c>
      <c r="D1003" s="37">
        <f t="shared" si="215"/>
        <v>901704</v>
      </c>
      <c r="E1003" s="37">
        <f t="shared" si="215"/>
        <v>378650</v>
      </c>
      <c r="F1003" s="37">
        <f t="shared" si="215"/>
        <v>370000</v>
      </c>
      <c r="G1003" s="37">
        <f t="shared" si="215"/>
        <v>1067200</v>
      </c>
    </row>
    <row r="1004" spans="1:7" ht="24">
      <c r="A1004" s="42"/>
      <c r="B1004" s="20"/>
      <c r="C1004" s="23" t="s">
        <v>20</v>
      </c>
      <c r="D1004" s="24">
        <f t="shared" si="215"/>
        <v>3992</v>
      </c>
      <c r="E1004" s="24">
        <f t="shared" si="215"/>
        <v>22694</v>
      </c>
      <c r="F1004" s="24">
        <f t="shared" si="215"/>
        <v>0</v>
      </c>
      <c r="G1004" s="24">
        <f t="shared" si="215"/>
        <v>6000</v>
      </c>
    </row>
    <row r="1005" spans="1:7" ht="24.75" thickBot="1">
      <c r="A1005" s="46"/>
      <c r="B1005" s="29"/>
      <c r="C1005" s="30" t="s">
        <v>21</v>
      </c>
      <c r="D1005" s="31">
        <f t="shared" si="215"/>
        <v>1683</v>
      </c>
      <c r="E1005" s="31">
        <f t="shared" si="215"/>
        <v>2165</v>
      </c>
      <c r="F1005" s="31">
        <f t="shared" si="215"/>
        <v>0</v>
      </c>
      <c r="G1005" s="31">
        <f t="shared" si="215"/>
        <v>0</v>
      </c>
    </row>
    <row r="1006" spans="1:7">
      <c r="A1006" s="93" t="s">
        <v>197</v>
      </c>
      <c r="B1006" s="94" t="s">
        <v>198</v>
      </c>
      <c r="C1006" s="17" t="s">
        <v>11</v>
      </c>
      <c r="D1006" s="18">
        <f>SUM(D1008,D1015,D1016)</f>
        <v>419088</v>
      </c>
      <c r="E1006" s="18">
        <f t="shared" ref="E1006:G1006" si="216">SUM(E1008,E1015,E1016)</f>
        <v>414546</v>
      </c>
      <c r="F1006" s="18">
        <f t="shared" si="216"/>
        <v>419900</v>
      </c>
      <c r="G1006" s="18">
        <f t="shared" si="216"/>
        <v>424600</v>
      </c>
    </row>
    <row r="1007" spans="1:7" ht="24">
      <c r="A1007" s="89"/>
      <c r="B1007" s="90"/>
      <c r="C1007" s="21" t="s">
        <v>12</v>
      </c>
      <c r="D1007" s="34">
        <v>19</v>
      </c>
      <c r="E1007" s="34">
        <v>20</v>
      </c>
      <c r="F1007" s="34">
        <v>20</v>
      </c>
      <c r="G1007" s="34">
        <v>20</v>
      </c>
    </row>
    <row r="1008" spans="1:7">
      <c r="A1008" s="89"/>
      <c r="B1008" s="90"/>
      <c r="C1008" s="23" t="s">
        <v>13</v>
      </c>
      <c r="D1008" s="24">
        <f>SUM(D1009:D1014)</f>
        <v>413413</v>
      </c>
      <c r="E1008" s="24">
        <f t="shared" ref="E1008:G1008" si="217">SUM(E1009:E1014)</f>
        <v>390287</v>
      </c>
      <c r="F1008" s="24">
        <f t="shared" si="217"/>
        <v>419900</v>
      </c>
      <c r="G1008" s="24">
        <f t="shared" si="217"/>
        <v>418600</v>
      </c>
    </row>
    <row r="1009" spans="1:7" ht="24">
      <c r="A1009" s="89"/>
      <c r="B1009" s="90"/>
      <c r="C1009" s="25" t="s">
        <v>14</v>
      </c>
      <c r="D1009" s="37">
        <v>311206</v>
      </c>
      <c r="E1009" s="37">
        <v>325286</v>
      </c>
      <c r="F1009" s="37">
        <v>326700</v>
      </c>
      <c r="G1009" s="37">
        <v>326700</v>
      </c>
    </row>
    <row r="1010" spans="1:7" ht="24">
      <c r="A1010" s="89"/>
      <c r="B1010" s="90"/>
      <c r="C1010" s="25" t="s">
        <v>15</v>
      </c>
      <c r="D1010" s="37">
        <v>90804</v>
      </c>
      <c r="E1010" s="37">
        <v>63028</v>
      </c>
      <c r="F1010" s="37">
        <v>93200</v>
      </c>
      <c r="G1010" s="37">
        <v>90200</v>
      </c>
    </row>
    <row r="1011" spans="1:7" ht="15" hidden="1" customHeight="1">
      <c r="A1011" s="89"/>
      <c r="B1011" s="90"/>
      <c r="C1011" s="25" t="s">
        <v>16</v>
      </c>
      <c r="D1011" s="37"/>
      <c r="E1011" s="37"/>
      <c r="F1011" s="37"/>
      <c r="G1011" s="37"/>
    </row>
    <row r="1012" spans="1:7" ht="15" hidden="1" customHeight="1">
      <c r="A1012" s="89"/>
      <c r="B1012" s="90"/>
      <c r="C1012" s="25" t="s">
        <v>17</v>
      </c>
      <c r="D1012" s="37"/>
      <c r="E1012" s="37"/>
      <c r="F1012" s="37"/>
      <c r="G1012" s="37"/>
    </row>
    <row r="1013" spans="1:7" ht="24">
      <c r="A1013" s="89"/>
      <c r="B1013" s="90"/>
      <c r="C1013" s="25" t="s">
        <v>18</v>
      </c>
      <c r="D1013" s="37">
        <v>9473</v>
      </c>
      <c r="E1013" s="37"/>
      <c r="F1013" s="37"/>
      <c r="G1013" s="37"/>
    </row>
    <row r="1014" spans="1:7">
      <c r="A1014" s="89"/>
      <c r="B1014" s="90"/>
      <c r="C1014" s="25" t="s">
        <v>19</v>
      </c>
      <c r="D1014" s="37">
        <v>1930</v>
      </c>
      <c r="E1014" s="37">
        <v>1973</v>
      </c>
      <c r="F1014" s="37"/>
      <c r="G1014" s="37">
        <f>3500-1800</f>
        <v>1700</v>
      </c>
    </row>
    <row r="1015" spans="1:7" ht="24">
      <c r="A1015" s="89"/>
      <c r="B1015" s="90"/>
      <c r="C1015" s="23" t="s">
        <v>20</v>
      </c>
      <c r="D1015" s="24">
        <v>3992</v>
      </c>
      <c r="E1015" s="24">
        <v>22694</v>
      </c>
      <c r="F1015" s="24"/>
      <c r="G1015" s="24">
        <f>3000+3000</f>
        <v>6000</v>
      </c>
    </row>
    <row r="1016" spans="1:7" ht="24.75" thickBot="1">
      <c r="A1016" s="91"/>
      <c r="B1016" s="92"/>
      <c r="C1016" s="30" t="s">
        <v>21</v>
      </c>
      <c r="D1016" s="31">
        <v>1683</v>
      </c>
      <c r="E1016" s="31">
        <v>1565</v>
      </c>
      <c r="F1016" s="31"/>
      <c r="G1016" s="31"/>
    </row>
    <row r="1017" spans="1:7">
      <c r="A1017" s="93" t="s">
        <v>199</v>
      </c>
      <c r="B1017" s="16" t="s">
        <v>200</v>
      </c>
      <c r="C1017" s="17" t="s">
        <v>11</v>
      </c>
      <c r="D1017" s="18">
        <f>SUM(D1019,D1026,D1027)</f>
        <v>2311909</v>
      </c>
      <c r="E1017" s="18">
        <f t="shared" ref="E1017:G1017" si="218">SUM(E1019,E1026,E1027)</f>
        <v>2384587</v>
      </c>
      <c r="F1017" s="18">
        <f t="shared" si="218"/>
        <v>2305000</v>
      </c>
      <c r="G1017" s="18">
        <f t="shared" si="218"/>
        <v>3072960</v>
      </c>
    </row>
    <row r="1018" spans="1:7" ht="24" hidden="1" customHeight="1">
      <c r="A1018" s="89"/>
      <c r="B1018" s="20"/>
      <c r="C1018" s="21" t="s">
        <v>12</v>
      </c>
      <c r="D1018" s="34">
        <f>SUM(D1029,D1040,D1051,D1062,D1073)</f>
        <v>0</v>
      </c>
      <c r="E1018" s="34">
        <f>SUM(E1029,E1040,E1051,E1062,E1073)</f>
        <v>0</v>
      </c>
      <c r="F1018" s="34">
        <f>SUM(F1029,F1040,F1051,F1062,F1073)</f>
        <v>0</v>
      </c>
      <c r="G1018" s="34">
        <f>SUM(G1029,G1040,G1051,G1062,G1073)</f>
        <v>0</v>
      </c>
    </row>
    <row r="1019" spans="1:7">
      <c r="A1019" s="89"/>
      <c r="B1019" s="20"/>
      <c r="C1019" s="23" t="s">
        <v>13</v>
      </c>
      <c r="D1019" s="24">
        <f>SUM(D1020:D1025)</f>
        <v>2311909</v>
      </c>
      <c r="E1019" s="24">
        <f t="shared" ref="E1019:G1019" si="219">SUM(E1020:E1025)</f>
        <v>2383987</v>
      </c>
      <c r="F1019" s="24">
        <f t="shared" si="219"/>
        <v>2305000</v>
      </c>
      <c r="G1019" s="24">
        <f t="shared" si="219"/>
        <v>3072960</v>
      </c>
    </row>
    <row r="1020" spans="1:7" ht="24" hidden="1" customHeight="1">
      <c r="A1020" s="89"/>
      <c r="B1020" s="20"/>
      <c r="C1020" s="25" t="s">
        <v>14</v>
      </c>
      <c r="D1020" s="37">
        <f t="shared" ref="D1020:G1027" si="220">SUM(D1031,D1042,D1053,D1064,D1075)</f>
        <v>0</v>
      </c>
      <c r="E1020" s="37">
        <f t="shared" si="220"/>
        <v>0</v>
      </c>
      <c r="F1020" s="37">
        <f t="shared" si="220"/>
        <v>0</v>
      </c>
      <c r="G1020" s="37">
        <f t="shared" si="220"/>
        <v>0</v>
      </c>
    </row>
    <row r="1021" spans="1:7" ht="24">
      <c r="A1021" s="89"/>
      <c r="B1021" s="20"/>
      <c r="C1021" s="25" t="s">
        <v>15</v>
      </c>
      <c r="D1021" s="37">
        <f t="shared" si="220"/>
        <v>1307035</v>
      </c>
      <c r="E1021" s="37">
        <f t="shared" si="220"/>
        <v>60648</v>
      </c>
      <c r="F1021" s="37">
        <f t="shared" si="220"/>
        <v>0</v>
      </c>
      <c r="G1021" s="37">
        <f t="shared" si="220"/>
        <v>77400</v>
      </c>
    </row>
    <row r="1022" spans="1:7">
      <c r="A1022" s="89"/>
      <c r="B1022" s="20"/>
      <c r="C1022" s="25" t="s">
        <v>16</v>
      </c>
      <c r="D1022" s="37">
        <f t="shared" si="220"/>
        <v>0</v>
      </c>
      <c r="E1022" s="37">
        <f t="shared" si="220"/>
        <v>1828324</v>
      </c>
      <c r="F1022" s="37">
        <f t="shared" si="220"/>
        <v>1770000</v>
      </c>
      <c r="G1022" s="37">
        <f t="shared" si="220"/>
        <v>2012560</v>
      </c>
    </row>
    <row r="1023" spans="1:7" ht="15" hidden="1" customHeight="1">
      <c r="A1023" s="89"/>
      <c r="B1023" s="20"/>
      <c r="C1023" s="25" t="s">
        <v>17</v>
      </c>
      <c r="D1023" s="37">
        <f t="shared" si="220"/>
        <v>0</v>
      </c>
      <c r="E1023" s="37">
        <f t="shared" si="220"/>
        <v>0</v>
      </c>
      <c r="F1023" s="37">
        <f t="shared" si="220"/>
        <v>0</v>
      </c>
      <c r="G1023" s="37">
        <f t="shared" si="220"/>
        <v>0</v>
      </c>
    </row>
    <row r="1024" spans="1:7" ht="24" hidden="1" customHeight="1">
      <c r="A1024" s="89"/>
      <c r="B1024" s="20"/>
      <c r="C1024" s="25" t="s">
        <v>18</v>
      </c>
      <c r="D1024" s="37">
        <f t="shared" si="220"/>
        <v>105100</v>
      </c>
      <c r="E1024" s="37">
        <f t="shared" si="220"/>
        <v>130563</v>
      </c>
      <c r="F1024" s="37">
        <f t="shared" si="220"/>
        <v>165000</v>
      </c>
      <c r="G1024" s="37">
        <f t="shared" si="220"/>
        <v>165000</v>
      </c>
    </row>
    <row r="1025" spans="1:7" ht="15.75" thickBot="1">
      <c r="A1025" s="89"/>
      <c r="B1025" s="20"/>
      <c r="C1025" s="25" t="s">
        <v>19</v>
      </c>
      <c r="D1025" s="37">
        <f t="shared" si="220"/>
        <v>899774</v>
      </c>
      <c r="E1025" s="37">
        <f t="shared" si="220"/>
        <v>364452</v>
      </c>
      <c r="F1025" s="37">
        <f t="shared" si="220"/>
        <v>370000</v>
      </c>
      <c r="G1025" s="37">
        <f>SUM(G1036,G1047,G1058,G1069,G1080,G1091)</f>
        <v>818000</v>
      </c>
    </row>
    <row r="1026" spans="1:7" ht="24.75" hidden="1" customHeight="1" thickBot="1">
      <c r="A1026" s="89"/>
      <c r="B1026" s="20"/>
      <c r="C1026" s="23" t="s">
        <v>20</v>
      </c>
      <c r="D1026" s="24">
        <f t="shared" si="220"/>
        <v>0</v>
      </c>
      <c r="E1026" s="24">
        <f t="shared" si="220"/>
        <v>0</v>
      </c>
      <c r="F1026" s="24">
        <f t="shared" si="220"/>
        <v>0</v>
      </c>
      <c r="G1026" s="24">
        <f>SUM(G1037,G1048,G1059,G1070,G1081)</f>
        <v>0</v>
      </c>
    </row>
    <row r="1027" spans="1:7" ht="24.75" hidden="1" customHeight="1" thickBot="1">
      <c r="A1027" s="91"/>
      <c r="B1027" s="29"/>
      <c r="C1027" s="30" t="s">
        <v>21</v>
      </c>
      <c r="D1027" s="31">
        <f t="shared" si="220"/>
        <v>0</v>
      </c>
      <c r="E1027" s="31">
        <f t="shared" si="220"/>
        <v>600</v>
      </c>
      <c r="F1027" s="31">
        <f t="shared" si="220"/>
        <v>0</v>
      </c>
      <c r="G1027" s="31">
        <f>SUM(G1038,G1049,G1060,G1071,G1082)</f>
        <v>0</v>
      </c>
    </row>
    <row r="1028" spans="1:7" ht="15" customHeight="1">
      <c r="A1028" s="48" t="s">
        <v>201</v>
      </c>
      <c r="B1028" s="87" t="s">
        <v>202</v>
      </c>
      <c r="C1028" s="17" t="s">
        <v>11</v>
      </c>
      <c r="D1028" s="18">
        <f>SUM(D1030,D1037,D1038)</f>
        <v>1264735</v>
      </c>
      <c r="E1028" s="18">
        <f t="shared" ref="E1028:G1028" si="221">SUM(E1030,E1037,E1038)</f>
        <v>1239227</v>
      </c>
      <c r="F1028" s="18">
        <f t="shared" si="221"/>
        <v>1230000</v>
      </c>
      <c r="G1028" s="18">
        <f t="shared" si="221"/>
        <v>1332400</v>
      </c>
    </row>
    <row r="1029" spans="1:7" ht="24" hidden="1" customHeight="1">
      <c r="A1029" s="50"/>
      <c r="B1029" s="62"/>
      <c r="C1029" s="21" t="s">
        <v>12</v>
      </c>
      <c r="D1029" s="34"/>
      <c r="E1029" s="34"/>
      <c r="F1029" s="34"/>
      <c r="G1029" s="34"/>
    </row>
    <row r="1030" spans="1:7">
      <c r="A1030" s="50"/>
      <c r="B1030" s="62"/>
      <c r="C1030" s="23" t="s">
        <v>13</v>
      </c>
      <c r="D1030" s="24">
        <f>SUM(D1031:D1036)</f>
        <v>1264735</v>
      </c>
      <c r="E1030" s="24">
        <f t="shared" ref="E1030:G1030" si="222">SUM(E1031:E1036)</f>
        <v>1239227</v>
      </c>
      <c r="F1030" s="24">
        <f t="shared" si="222"/>
        <v>1230000</v>
      </c>
      <c r="G1030" s="24">
        <f t="shared" si="222"/>
        <v>1332400</v>
      </c>
    </row>
    <row r="1031" spans="1:7" ht="24" hidden="1" customHeight="1">
      <c r="A1031" s="50"/>
      <c r="B1031" s="62"/>
      <c r="C1031" s="25" t="s">
        <v>14</v>
      </c>
      <c r="D1031" s="37"/>
      <c r="E1031" s="37"/>
      <c r="F1031" s="37"/>
      <c r="G1031" s="37"/>
    </row>
    <row r="1032" spans="1:7" ht="24">
      <c r="A1032" s="50"/>
      <c r="B1032" s="62"/>
      <c r="C1032" s="25" t="s">
        <v>15</v>
      </c>
      <c r="D1032" s="37">
        <v>1264735</v>
      </c>
      <c r="E1032" s="37">
        <v>16890</v>
      </c>
      <c r="F1032" s="37"/>
      <c r="G1032" s="37">
        <v>18000</v>
      </c>
    </row>
    <row r="1033" spans="1:7">
      <c r="A1033" s="50"/>
      <c r="B1033" s="62"/>
      <c r="C1033" s="25" t="s">
        <v>16</v>
      </c>
      <c r="D1033" s="37"/>
      <c r="E1033" s="37">
        <v>1222337</v>
      </c>
      <c r="F1033" s="37">
        <v>1230000</v>
      </c>
      <c r="G1033" s="37">
        <f>1230000-18000+34400+20000</f>
        <v>1266400</v>
      </c>
    </row>
    <row r="1034" spans="1:7" ht="15" hidden="1" customHeight="1">
      <c r="A1034" s="50"/>
      <c r="B1034" s="62"/>
      <c r="C1034" s="25" t="s">
        <v>17</v>
      </c>
      <c r="D1034" s="37"/>
      <c r="E1034" s="37"/>
      <c r="F1034" s="37"/>
      <c r="G1034" s="37"/>
    </row>
    <row r="1035" spans="1:7" ht="24" hidden="1" customHeight="1">
      <c r="A1035" s="50"/>
      <c r="B1035" s="62"/>
      <c r="C1035" s="25" t="s">
        <v>18</v>
      </c>
      <c r="D1035" s="37"/>
      <c r="E1035" s="37"/>
      <c r="F1035" s="37"/>
      <c r="G1035" s="37"/>
    </row>
    <row r="1036" spans="1:7">
      <c r="A1036" s="50"/>
      <c r="B1036" s="62"/>
      <c r="C1036" s="25" t="s">
        <v>19</v>
      </c>
      <c r="D1036" s="37"/>
      <c r="E1036" s="37"/>
      <c r="F1036" s="37"/>
      <c r="G1036" s="37">
        <v>48000</v>
      </c>
    </row>
    <row r="1037" spans="1:7" ht="38.25" hidden="1" customHeight="1">
      <c r="A1037" s="50"/>
      <c r="B1037" s="62"/>
      <c r="C1037" s="23" t="s">
        <v>20</v>
      </c>
      <c r="D1037" s="24"/>
      <c r="E1037" s="24"/>
      <c r="F1037" s="24"/>
      <c r="G1037" s="24"/>
    </row>
    <row r="1038" spans="1:7" ht="42.75" hidden="1" customHeight="1">
      <c r="A1038" s="50"/>
      <c r="B1038" s="64"/>
      <c r="C1038" s="23" t="s">
        <v>21</v>
      </c>
      <c r="D1038" s="24"/>
      <c r="E1038" s="24"/>
      <c r="F1038" s="24"/>
      <c r="G1038" s="24"/>
    </row>
    <row r="1039" spans="1:7" ht="19.5" customHeight="1">
      <c r="A1039" s="50" t="s">
        <v>203</v>
      </c>
      <c r="B1039" s="95" t="s">
        <v>204</v>
      </c>
      <c r="C1039" s="25" t="s">
        <v>11</v>
      </c>
      <c r="D1039" s="52">
        <f>SUM(D1041,D1048,D1049)</f>
        <v>366820</v>
      </c>
      <c r="E1039" s="52">
        <f t="shared" ref="E1039:G1039" si="223">SUM(E1041,E1048,E1049)</f>
        <v>364452</v>
      </c>
      <c r="F1039" s="52">
        <f t="shared" si="223"/>
        <v>370000</v>
      </c>
      <c r="G1039" s="52">
        <f t="shared" si="223"/>
        <v>370000</v>
      </c>
    </row>
    <row r="1040" spans="1:7" ht="24" hidden="1" customHeight="1">
      <c r="A1040" s="50"/>
      <c r="B1040" s="96"/>
      <c r="C1040" s="21" t="s">
        <v>12</v>
      </c>
      <c r="D1040" s="34"/>
      <c r="E1040" s="34"/>
      <c r="F1040" s="34"/>
      <c r="G1040" s="34"/>
    </row>
    <row r="1041" spans="1:7" ht="21.75" customHeight="1">
      <c r="A1041" s="50"/>
      <c r="B1041" s="96"/>
      <c r="C1041" s="23" t="s">
        <v>13</v>
      </c>
      <c r="D1041" s="24">
        <f>SUM(D1042:D1047)</f>
        <v>366820</v>
      </c>
      <c r="E1041" s="24">
        <f t="shared" ref="E1041:G1041" si="224">SUM(E1042:E1047)</f>
        <v>364452</v>
      </c>
      <c r="F1041" s="24">
        <f t="shared" si="224"/>
        <v>370000</v>
      </c>
      <c r="G1041" s="24">
        <f t="shared" si="224"/>
        <v>370000</v>
      </c>
    </row>
    <row r="1042" spans="1:7" ht="24" hidden="1" customHeight="1">
      <c r="A1042" s="50"/>
      <c r="B1042" s="96"/>
      <c r="C1042" s="25" t="s">
        <v>14</v>
      </c>
      <c r="D1042" s="37"/>
      <c r="E1042" s="37"/>
      <c r="F1042" s="37"/>
      <c r="G1042" s="37"/>
    </row>
    <row r="1043" spans="1:7" ht="24" hidden="1" customHeight="1">
      <c r="A1043" s="50"/>
      <c r="B1043" s="96"/>
      <c r="C1043" s="25" t="s">
        <v>15</v>
      </c>
      <c r="D1043" s="37"/>
      <c r="E1043" s="37"/>
      <c r="F1043" s="37"/>
      <c r="G1043" s="37"/>
    </row>
    <row r="1044" spans="1:7" ht="15" hidden="1" customHeight="1">
      <c r="A1044" s="50"/>
      <c r="B1044" s="96"/>
      <c r="C1044" s="25" t="s">
        <v>16</v>
      </c>
      <c r="D1044" s="37"/>
      <c r="E1044" s="37"/>
      <c r="F1044" s="37"/>
      <c r="G1044" s="37"/>
    </row>
    <row r="1045" spans="1:7" ht="15" hidden="1" customHeight="1">
      <c r="A1045" s="50"/>
      <c r="B1045" s="96"/>
      <c r="C1045" s="25" t="s">
        <v>17</v>
      </c>
      <c r="D1045" s="37"/>
      <c r="E1045" s="37"/>
      <c r="F1045" s="37"/>
      <c r="G1045" s="37"/>
    </row>
    <row r="1046" spans="1:7" ht="24" hidden="1" customHeight="1">
      <c r="A1046" s="50"/>
      <c r="B1046" s="96"/>
      <c r="C1046" s="25" t="s">
        <v>18</v>
      </c>
      <c r="D1046" s="37"/>
      <c r="E1046" s="37"/>
      <c r="F1046" s="37"/>
      <c r="G1046" s="37"/>
    </row>
    <row r="1047" spans="1:7" ht="24.75" customHeight="1">
      <c r="A1047" s="50"/>
      <c r="B1047" s="96"/>
      <c r="C1047" s="25" t="s">
        <v>19</v>
      </c>
      <c r="D1047" s="37">
        <v>366820</v>
      </c>
      <c r="E1047" s="37">
        <v>364452</v>
      </c>
      <c r="F1047" s="37">
        <v>370000</v>
      </c>
      <c r="G1047" s="37">
        <v>370000</v>
      </c>
    </row>
    <row r="1048" spans="1:7" ht="0.75" customHeight="1">
      <c r="A1048" s="50"/>
      <c r="B1048" s="96"/>
      <c r="C1048" s="23" t="s">
        <v>20</v>
      </c>
      <c r="D1048" s="24"/>
      <c r="E1048" s="24"/>
      <c r="F1048" s="24"/>
      <c r="G1048" s="24"/>
    </row>
    <row r="1049" spans="1:7" ht="35.25" customHeight="1">
      <c r="A1049" s="50"/>
      <c r="B1049" s="97"/>
      <c r="C1049" s="23" t="s">
        <v>21</v>
      </c>
      <c r="D1049" s="24"/>
      <c r="E1049" s="24"/>
      <c r="F1049" s="24"/>
      <c r="G1049" s="24"/>
    </row>
    <row r="1050" spans="1:7" ht="15" customHeight="1">
      <c r="A1050" s="50" t="s">
        <v>205</v>
      </c>
      <c r="B1050" s="60" t="s">
        <v>206</v>
      </c>
      <c r="C1050" s="25" t="s">
        <v>11</v>
      </c>
      <c r="D1050" s="52">
        <f>SUM(D1052,D1059,D1060)</f>
        <v>420507</v>
      </c>
      <c r="E1050" s="52">
        <f t="shared" ref="E1050:G1050" si="225">SUM(E1052,E1059,E1060)</f>
        <v>649745</v>
      </c>
      <c r="F1050" s="52">
        <f t="shared" si="225"/>
        <v>540000</v>
      </c>
      <c r="G1050" s="52">
        <f t="shared" si="225"/>
        <v>805560</v>
      </c>
    </row>
    <row r="1051" spans="1:7" ht="24" hidden="1" customHeight="1">
      <c r="A1051" s="50"/>
      <c r="B1051" s="62"/>
      <c r="C1051" s="21" t="s">
        <v>12</v>
      </c>
      <c r="D1051" s="34"/>
      <c r="E1051" s="34"/>
      <c r="F1051" s="34"/>
      <c r="G1051" s="34"/>
    </row>
    <row r="1052" spans="1:7" ht="33" customHeight="1">
      <c r="A1052" s="50"/>
      <c r="B1052" s="62"/>
      <c r="C1052" s="23" t="s">
        <v>13</v>
      </c>
      <c r="D1052" s="24">
        <f>SUM(D1053:D1058)</f>
        <v>420507</v>
      </c>
      <c r="E1052" s="24">
        <f t="shared" ref="E1052:G1052" si="226">SUM(E1053:E1058)</f>
        <v>649745</v>
      </c>
      <c r="F1052" s="24">
        <f t="shared" si="226"/>
        <v>540000</v>
      </c>
      <c r="G1052" s="24">
        <f t="shared" si="226"/>
        <v>805560</v>
      </c>
    </row>
    <row r="1053" spans="1:7" ht="24" hidden="1" customHeight="1">
      <c r="A1053" s="50"/>
      <c r="B1053" s="62"/>
      <c r="C1053" s="25" t="s">
        <v>14</v>
      </c>
      <c r="D1053" s="37"/>
      <c r="E1053" s="37"/>
      <c r="F1053" s="37"/>
      <c r="G1053" s="37"/>
    </row>
    <row r="1054" spans="1:7" ht="24">
      <c r="A1054" s="50"/>
      <c r="B1054" s="62"/>
      <c r="C1054" s="25" t="s">
        <v>15</v>
      </c>
      <c r="D1054" s="37">
        <v>31200</v>
      </c>
      <c r="E1054" s="37">
        <v>43758</v>
      </c>
      <c r="F1054" s="37"/>
      <c r="G1054" s="37">
        <f>64800-5400</f>
        <v>59400</v>
      </c>
    </row>
    <row r="1055" spans="1:7">
      <c r="A1055" s="50"/>
      <c r="B1055" s="62"/>
      <c r="C1055" s="25" t="s">
        <v>16</v>
      </c>
      <c r="D1055" s="37"/>
      <c r="E1055" s="37">
        <v>605987</v>
      </c>
      <c r="F1055" s="37">
        <v>540000</v>
      </c>
      <c r="G1055" s="37">
        <v>746160</v>
      </c>
    </row>
    <row r="1056" spans="1:7" ht="15" hidden="1" customHeight="1">
      <c r="A1056" s="50"/>
      <c r="B1056" s="62"/>
      <c r="C1056" s="25" t="s">
        <v>17</v>
      </c>
      <c r="D1056" s="37"/>
      <c r="E1056" s="37"/>
      <c r="F1056" s="37"/>
      <c r="G1056" s="37"/>
    </row>
    <row r="1057" spans="1:7" ht="24" hidden="1" customHeight="1">
      <c r="A1057" s="50"/>
      <c r="B1057" s="62"/>
      <c r="C1057" s="25" t="s">
        <v>18</v>
      </c>
      <c r="D1057" s="37"/>
      <c r="E1057" s="37"/>
      <c r="F1057" s="37"/>
      <c r="G1057" s="37"/>
    </row>
    <row r="1058" spans="1:7">
      <c r="A1058" s="50"/>
      <c r="B1058" s="62"/>
      <c r="C1058" s="25" t="s">
        <v>19</v>
      </c>
      <c r="D1058" s="37">
        <v>389307</v>
      </c>
      <c r="E1058" s="37"/>
      <c r="F1058" s="37"/>
      <c r="G1058" s="37"/>
    </row>
    <row r="1059" spans="1:7" ht="24" hidden="1" customHeight="1">
      <c r="A1059" s="50"/>
      <c r="B1059" s="62"/>
      <c r="C1059" s="23" t="s">
        <v>20</v>
      </c>
      <c r="D1059" s="24"/>
      <c r="E1059" s="24"/>
      <c r="F1059" s="24"/>
      <c r="G1059" s="24"/>
    </row>
    <row r="1060" spans="1:7" ht="24" hidden="1" customHeight="1">
      <c r="A1060" s="50"/>
      <c r="B1060" s="64"/>
      <c r="C1060" s="23" t="s">
        <v>21</v>
      </c>
      <c r="D1060" s="24"/>
      <c r="E1060" s="24"/>
      <c r="F1060" s="24"/>
      <c r="G1060" s="24"/>
    </row>
    <row r="1061" spans="1:7">
      <c r="A1061" s="50" t="s">
        <v>207</v>
      </c>
      <c r="B1061" s="95" t="s">
        <v>208</v>
      </c>
      <c r="C1061" s="25" t="s">
        <v>11</v>
      </c>
      <c r="D1061" s="52">
        <f>SUM(D1063,D1070,D1071)</f>
        <v>154747</v>
      </c>
      <c r="E1061" s="52">
        <f t="shared" ref="E1061:G1061" si="227">SUM(E1063,E1070,E1071)</f>
        <v>0</v>
      </c>
      <c r="F1061" s="52">
        <f t="shared" si="227"/>
        <v>0</v>
      </c>
      <c r="G1061" s="52">
        <f t="shared" si="227"/>
        <v>0</v>
      </c>
    </row>
    <row r="1062" spans="1:7" ht="24" hidden="1" customHeight="1">
      <c r="A1062" s="50"/>
      <c r="B1062" s="96"/>
      <c r="C1062" s="21" t="s">
        <v>12</v>
      </c>
      <c r="D1062" s="34"/>
      <c r="E1062" s="34"/>
      <c r="F1062" s="34"/>
      <c r="G1062" s="34"/>
    </row>
    <row r="1063" spans="1:7">
      <c r="A1063" s="50"/>
      <c r="B1063" s="96"/>
      <c r="C1063" s="23" t="s">
        <v>13</v>
      </c>
      <c r="D1063" s="24">
        <f>SUM(D1064:D1069)</f>
        <v>154747</v>
      </c>
      <c r="E1063" s="24">
        <f t="shared" ref="E1063:G1063" si="228">SUM(E1064:E1069)</f>
        <v>0</v>
      </c>
      <c r="F1063" s="24">
        <f t="shared" si="228"/>
        <v>0</v>
      </c>
      <c r="G1063" s="24">
        <f t="shared" si="228"/>
        <v>0</v>
      </c>
    </row>
    <row r="1064" spans="1:7" ht="24" hidden="1" customHeight="1">
      <c r="A1064" s="50"/>
      <c r="B1064" s="96"/>
      <c r="C1064" s="25" t="s">
        <v>14</v>
      </c>
      <c r="D1064" s="37"/>
      <c r="E1064" s="37"/>
      <c r="F1064" s="37"/>
      <c r="G1064" s="37"/>
    </row>
    <row r="1065" spans="1:7" ht="24">
      <c r="A1065" s="50"/>
      <c r="B1065" s="96"/>
      <c r="C1065" s="25" t="s">
        <v>15</v>
      </c>
      <c r="D1065" s="37">
        <v>11100</v>
      </c>
      <c r="E1065" s="37"/>
      <c r="F1065" s="37"/>
      <c r="G1065" s="37"/>
    </row>
    <row r="1066" spans="1:7" ht="15" hidden="1" customHeight="1">
      <c r="A1066" s="50"/>
      <c r="B1066" s="96"/>
      <c r="C1066" s="25" t="s">
        <v>16</v>
      </c>
      <c r="D1066" s="37"/>
      <c r="E1066" s="37"/>
      <c r="F1066" s="37"/>
      <c r="G1066" s="37"/>
    </row>
    <row r="1067" spans="1:7" ht="15" hidden="1" customHeight="1">
      <c r="A1067" s="50"/>
      <c r="B1067" s="96"/>
      <c r="C1067" s="25" t="s">
        <v>17</v>
      </c>
      <c r="D1067" s="37"/>
      <c r="E1067" s="37"/>
      <c r="F1067" s="37"/>
      <c r="G1067" s="37"/>
    </row>
    <row r="1068" spans="1:7" ht="24" hidden="1" customHeight="1">
      <c r="A1068" s="50"/>
      <c r="B1068" s="96"/>
      <c r="C1068" s="25" t="s">
        <v>18</v>
      </c>
      <c r="D1068" s="37"/>
      <c r="E1068" s="37"/>
      <c r="F1068" s="37"/>
      <c r="G1068" s="37"/>
    </row>
    <row r="1069" spans="1:7" ht="18.75" customHeight="1">
      <c r="A1069" s="50"/>
      <c r="B1069" s="96"/>
      <c r="C1069" s="25" t="s">
        <v>19</v>
      </c>
      <c r="D1069" s="37">
        <v>143647</v>
      </c>
      <c r="E1069" s="37"/>
      <c r="F1069" s="37"/>
      <c r="G1069" s="37"/>
    </row>
    <row r="1070" spans="1:7" ht="24" hidden="1" customHeight="1">
      <c r="A1070" s="50"/>
      <c r="B1070" s="96"/>
      <c r="C1070" s="23" t="s">
        <v>20</v>
      </c>
      <c r="D1070" s="24"/>
      <c r="E1070" s="24"/>
      <c r="F1070" s="24"/>
      <c r="G1070" s="24"/>
    </row>
    <row r="1071" spans="1:7" ht="24" hidden="1" customHeight="1">
      <c r="A1071" s="50"/>
      <c r="B1071" s="97"/>
      <c r="C1071" s="23" t="s">
        <v>21</v>
      </c>
      <c r="D1071" s="24"/>
      <c r="E1071" s="24"/>
      <c r="F1071" s="24"/>
      <c r="G1071" s="24"/>
    </row>
    <row r="1072" spans="1:7" ht="15" customHeight="1">
      <c r="A1072" s="50" t="s">
        <v>209</v>
      </c>
      <c r="B1072" s="60" t="s">
        <v>210</v>
      </c>
      <c r="C1072" s="25" t="s">
        <v>11</v>
      </c>
      <c r="D1072" s="52">
        <f>SUM(D1074,D1081,D1082)</f>
        <v>105100</v>
      </c>
      <c r="E1072" s="52">
        <f t="shared" ref="E1072:G1072" si="229">SUM(E1074,E1081,E1082)</f>
        <v>131163</v>
      </c>
      <c r="F1072" s="52">
        <f t="shared" si="229"/>
        <v>165000</v>
      </c>
      <c r="G1072" s="52">
        <f t="shared" si="229"/>
        <v>165000</v>
      </c>
    </row>
    <row r="1073" spans="1:7" ht="24" hidden="1" customHeight="1">
      <c r="A1073" s="50"/>
      <c r="B1073" s="62"/>
      <c r="C1073" s="21" t="s">
        <v>12</v>
      </c>
      <c r="D1073" s="34"/>
      <c r="E1073" s="34"/>
      <c r="F1073" s="34"/>
      <c r="G1073" s="34"/>
    </row>
    <row r="1074" spans="1:7">
      <c r="A1074" s="50"/>
      <c r="B1074" s="62"/>
      <c r="C1074" s="23" t="s">
        <v>13</v>
      </c>
      <c r="D1074" s="24">
        <f>SUM(D1075:D1080)</f>
        <v>105100</v>
      </c>
      <c r="E1074" s="24">
        <f t="shared" ref="E1074:G1074" si="230">SUM(E1075:E1080)</f>
        <v>130563</v>
      </c>
      <c r="F1074" s="24">
        <f t="shared" si="230"/>
        <v>165000</v>
      </c>
      <c r="G1074" s="24">
        <f t="shared" si="230"/>
        <v>165000</v>
      </c>
    </row>
    <row r="1075" spans="1:7" ht="24" hidden="1" customHeight="1">
      <c r="A1075" s="50"/>
      <c r="B1075" s="62"/>
      <c r="C1075" s="25" t="s">
        <v>14</v>
      </c>
      <c r="D1075" s="37"/>
      <c r="E1075" s="37"/>
      <c r="F1075" s="37"/>
      <c r="G1075" s="37"/>
    </row>
    <row r="1076" spans="1:7" ht="24" hidden="1" customHeight="1">
      <c r="A1076" s="50"/>
      <c r="B1076" s="62"/>
      <c r="C1076" s="25" t="s">
        <v>15</v>
      </c>
      <c r="D1076" s="37"/>
      <c r="E1076" s="37"/>
      <c r="F1076" s="37"/>
      <c r="G1076" s="37"/>
    </row>
    <row r="1077" spans="1:7" ht="15" hidden="1" customHeight="1">
      <c r="A1077" s="50"/>
      <c r="B1077" s="62"/>
      <c r="C1077" s="25" t="s">
        <v>16</v>
      </c>
      <c r="D1077" s="37"/>
      <c r="E1077" s="37"/>
      <c r="F1077" s="37"/>
      <c r="G1077" s="37"/>
    </row>
    <row r="1078" spans="1:7" ht="15" hidden="1" customHeight="1">
      <c r="A1078" s="50"/>
      <c r="B1078" s="62"/>
      <c r="C1078" s="25" t="s">
        <v>17</v>
      </c>
      <c r="D1078" s="37"/>
      <c r="E1078" s="37"/>
      <c r="F1078" s="37"/>
      <c r="G1078" s="37"/>
    </row>
    <row r="1079" spans="1:7" ht="24">
      <c r="A1079" s="50"/>
      <c r="B1079" s="62"/>
      <c r="C1079" s="25" t="s">
        <v>18</v>
      </c>
      <c r="D1079" s="37">
        <v>105100</v>
      </c>
      <c r="E1079" s="37">
        <v>130563</v>
      </c>
      <c r="F1079" s="37">
        <v>165000</v>
      </c>
      <c r="G1079" s="37">
        <v>165000</v>
      </c>
    </row>
    <row r="1080" spans="1:7" ht="15" hidden="1" customHeight="1">
      <c r="A1080" s="50"/>
      <c r="B1080" s="62"/>
      <c r="C1080" s="25" t="s">
        <v>19</v>
      </c>
      <c r="D1080" s="37"/>
      <c r="E1080" s="37"/>
      <c r="F1080" s="37"/>
      <c r="G1080" s="37"/>
    </row>
    <row r="1081" spans="1:7" ht="36" hidden="1" customHeight="1">
      <c r="A1081" s="50"/>
      <c r="B1081" s="62"/>
      <c r="C1081" s="23" t="s">
        <v>20</v>
      </c>
      <c r="D1081" s="24"/>
      <c r="E1081" s="24"/>
      <c r="F1081" s="24"/>
      <c r="G1081" s="24"/>
    </row>
    <row r="1082" spans="1:7" ht="21" customHeight="1">
      <c r="A1082" s="50"/>
      <c r="B1082" s="64"/>
      <c r="C1082" s="23" t="s">
        <v>21</v>
      </c>
      <c r="D1082" s="24"/>
      <c r="E1082" s="24">
        <v>600</v>
      </c>
      <c r="F1082" s="24"/>
      <c r="G1082" s="24"/>
    </row>
    <row r="1083" spans="1:7" ht="31.5" customHeight="1">
      <c r="A1083" s="59" t="s">
        <v>211</v>
      </c>
      <c r="B1083" s="60" t="s">
        <v>212</v>
      </c>
      <c r="C1083" s="25" t="s">
        <v>11</v>
      </c>
      <c r="D1083" s="24">
        <f>D1085</f>
        <v>0</v>
      </c>
      <c r="E1083" s="24">
        <f t="shared" ref="E1083:G1083" si="231">E1085</f>
        <v>0</v>
      </c>
      <c r="F1083" s="24">
        <f t="shared" si="231"/>
        <v>0</v>
      </c>
      <c r="G1083" s="24">
        <f t="shared" si="231"/>
        <v>400000</v>
      </c>
    </row>
    <row r="1084" spans="1:7" ht="45" hidden="1" customHeight="1">
      <c r="A1084" s="61"/>
      <c r="B1084" s="62"/>
      <c r="C1084" s="21" t="s">
        <v>12</v>
      </c>
      <c r="D1084" s="24"/>
      <c r="E1084" s="24"/>
      <c r="F1084" s="24"/>
      <c r="G1084" s="24"/>
    </row>
    <row r="1085" spans="1:7" ht="33" customHeight="1">
      <c r="A1085" s="61"/>
      <c r="B1085" s="62"/>
      <c r="C1085" s="23" t="s">
        <v>13</v>
      </c>
      <c r="D1085" s="24">
        <f>D1091</f>
        <v>0</v>
      </c>
      <c r="E1085" s="24">
        <f t="shared" ref="E1085:G1085" si="232">E1091</f>
        <v>0</v>
      </c>
      <c r="F1085" s="24">
        <f t="shared" si="232"/>
        <v>0</v>
      </c>
      <c r="G1085" s="24">
        <f t="shared" si="232"/>
        <v>400000</v>
      </c>
    </row>
    <row r="1086" spans="1:7" ht="45" hidden="1" customHeight="1">
      <c r="A1086" s="61"/>
      <c r="B1086" s="62"/>
      <c r="C1086" s="25" t="s">
        <v>14</v>
      </c>
      <c r="D1086" s="24"/>
      <c r="E1086" s="24"/>
      <c r="F1086" s="24"/>
      <c r="G1086" s="24"/>
    </row>
    <row r="1087" spans="1:7" ht="45" hidden="1" customHeight="1">
      <c r="A1087" s="61"/>
      <c r="B1087" s="62"/>
      <c r="C1087" s="25" t="s">
        <v>15</v>
      </c>
      <c r="D1087" s="24"/>
      <c r="E1087" s="24"/>
      <c r="F1087" s="24"/>
      <c r="G1087" s="24"/>
    </row>
    <row r="1088" spans="1:7" ht="45" hidden="1" customHeight="1">
      <c r="A1088" s="61"/>
      <c r="B1088" s="62"/>
      <c r="C1088" s="25" t="s">
        <v>16</v>
      </c>
      <c r="D1088" s="24"/>
      <c r="E1088" s="24"/>
      <c r="F1088" s="24"/>
      <c r="G1088" s="24"/>
    </row>
    <row r="1089" spans="1:7" ht="45" hidden="1" customHeight="1">
      <c r="A1089" s="61"/>
      <c r="B1089" s="62"/>
      <c r="C1089" s="25" t="s">
        <v>17</v>
      </c>
      <c r="D1089" s="24"/>
      <c r="E1089" s="24"/>
      <c r="F1089" s="24"/>
      <c r="G1089" s="24"/>
    </row>
    <row r="1090" spans="1:7" ht="45" hidden="1" customHeight="1">
      <c r="A1090" s="61"/>
      <c r="B1090" s="62"/>
      <c r="C1090" s="25" t="s">
        <v>18</v>
      </c>
      <c r="D1090" s="24"/>
      <c r="E1090" s="24"/>
      <c r="F1090" s="24"/>
      <c r="G1090" s="24"/>
    </row>
    <row r="1091" spans="1:7" ht="36.75" customHeight="1" thickBot="1">
      <c r="A1091" s="61"/>
      <c r="B1091" s="62"/>
      <c r="C1091" s="25" t="s">
        <v>19</v>
      </c>
      <c r="D1091" s="37"/>
      <c r="E1091" s="37"/>
      <c r="F1091" s="37"/>
      <c r="G1091" s="37">
        <v>400000</v>
      </c>
    </row>
    <row r="1092" spans="1:7" ht="45" hidden="1" customHeight="1">
      <c r="A1092" s="61"/>
      <c r="B1092" s="62"/>
      <c r="C1092" s="23" t="s">
        <v>20</v>
      </c>
      <c r="D1092" s="24"/>
      <c r="E1092" s="24"/>
      <c r="F1092" s="24"/>
      <c r="G1092" s="24"/>
    </row>
    <row r="1093" spans="1:7" ht="45" hidden="1" customHeight="1" thickBot="1">
      <c r="A1093" s="98"/>
      <c r="B1093" s="99"/>
      <c r="C1093" s="30" t="s">
        <v>21</v>
      </c>
      <c r="D1093" s="24"/>
      <c r="E1093" s="24"/>
      <c r="F1093" s="24"/>
      <c r="G1093" s="24"/>
    </row>
    <row r="1094" spans="1:7" ht="19.5" customHeight="1">
      <c r="A1094" s="93" t="s">
        <v>213</v>
      </c>
      <c r="B1094" s="16" t="s">
        <v>214</v>
      </c>
      <c r="C1094" s="25" t="s">
        <v>215</v>
      </c>
      <c r="D1094" s="52">
        <f>SUM(D1096,D1103,D1104)</f>
        <v>408737</v>
      </c>
      <c r="E1094" s="52">
        <f t="shared" ref="E1094:G1094" si="233">SUM(E1096,E1103,E1104)</f>
        <v>220221</v>
      </c>
      <c r="F1094" s="52">
        <f t="shared" si="233"/>
        <v>430000</v>
      </c>
      <c r="G1094" s="52">
        <f t="shared" si="233"/>
        <v>379910</v>
      </c>
    </row>
    <row r="1095" spans="1:7" ht="24" hidden="1" customHeight="1">
      <c r="A1095" s="89"/>
      <c r="B1095" s="20"/>
      <c r="C1095" s="21" t="s">
        <v>12</v>
      </c>
      <c r="D1095" s="34"/>
      <c r="E1095" s="34"/>
      <c r="F1095" s="34"/>
      <c r="G1095" s="34"/>
    </row>
    <row r="1096" spans="1:7">
      <c r="A1096" s="89"/>
      <c r="B1096" s="20"/>
      <c r="C1096" s="23" t="s">
        <v>13</v>
      </c>
      <c r="D1096" s="24">
        <f>SUM(D1097:D1102)</f>
        <v>408737</v>
      </c>
      <c r="E1096" s="24">
        <f t="shared" ref="E1096:G1096" si="234">SUM(E1097:E1102)</f>
        <v>220221</v>
      </c>
      <c r="F1096" s="24">
        <f t="shared" si="234"/>
        <v>430000</v>
      </c>
      <c r="G1096" s="24">
        <f t="shared" si="234"/>
        <v>379910</v>
      </c>
    </row>
    <row r="1097" spans="1:7" ht="24" hidden="1" customHeight="1">
      <c r="A1097" s="89"/>
      <c r="B1097" s="20"/>
      <c r="C1097" s="25" t="s">
        <v>14</v>
      </c>
      <c r="D1097" s="37"/>
      <c r="E1097" s="37"/>
      <c r="F1097" s="37"/>
      <c r="G1097" s="37"/>
    </row>
    <row r="1098" spans="1:7" ht="24">
      <c r="A1098" s="89"/>
      <c r="B1098" s="20"/>
      <c r="C1098" s="25" t="s">
        <v>15</v>
      </c>
      <c r="D1098" s="37">
        <v>408737</v>
      </c>
      <c r="E1098" s="37">
        <v>207996</v>
      </c>
      <c r="F1098" s="37">
        <v>430000</v>
      </c>
      <c r="G1098" s="37">
        <f>136500-4090</f>
        <v>132410</v>
      </c>
    </row>
    <row r="1099" spans="1:7" ht="15" hidden="1" customHeight="1">
      <c r="A1099" s="89"/>
      <c r="B1099" s="20"/>
      <c r="C1099" s="25" t="s">
        <v>16</v>
      </c>
      <c r="D1099" s="37"/>
      <c r="E1099" s="37"/>
      <c r="F1099" s="37"/>
      <c r="G1099" s="37"/>
    </row>
    <row r="1100" spans="1:7" ht="15" hidden="1" customHeight="1">
      <c r="A1100" s="89"/>
      <c r="B1100" s="20"/>
      <c r="C1100" s="25" t="s">
        <v>17</v>
      </c>
      <c r="D1100" s="37"/>
      <c r="E1100" s="37"/>
      <c r="F1100" s="37"/>
      <c r="G1100" s="37"/>
    </row>
    <row r="1101" spans="1:7" ht="24" hidden="1" customHeight="1">
      <c r="A1101" s="89"/>
      <c r="B1101" s="20"/>
      <c r="C1101" s="25" t="s">
        <v>18</v>
      </c>
      <c r="D1101" s="37"/>
      <c r="E1101" s="37"/>
      <c r="F1101" s="37"/>
      <c r="G1101" s="37"/>
    </row>
    <row r="1102" spans="1:7" ht="24">
      <c r="A1102" s="89"/>
      <c r="B1102" s="20"/>
      <c r="C1102" s="25" t="s">
        <v>216</v>
      </c>
      <c r="D1102" s="37"/>
      <c r="E1102" s="37">
        <v>12225</v>
      </c>
      <c r="F1102" s="37"/>
      <c r="G1102" s="37">
        <v>247500</v>
      </c>
    </row>
    <row r="1103" spans="1:7" ht="24" hidden="1" customHeight="1">
      <c r="A1103" s="89"/>
      <c r="B1103" s="20"/>
      <c r="C1103" s="23" t="s">
        <v>20</v>
      </c>
      <c r="D1103" s="24"/>
      <c r="E1103" s="24"/>
      <c r="F1103" s="24"/>
      <c r="G1103" s="24"/>
    </row>
    <row r="1104" spans="1:7" ht="0.75" customHeight="1" thickBot="1">
      <c r="A1104" s="91"/>
      <c r="B1104" s="29"/>
      <c r="C1104" s="30" t="s">
        <v>21</v>
      </c>
      <c r="D1104" s="31"/>
      <c r="E1104" s="31"/>
      <c r="F1104" s="31"/>
      <c r="G1104" s="31"/>
    </row>
    <row r="1105" spans="1:7">
      <c r="A1105" s="93" t="s">
        <v>217</v>
      </c>
      <c r="B1105" s="16" t="s">
        <v>218</v>
      </c>
      <c r="C1105" s="17" t="s">
        <v>11</v>
      </c>
      <c r="D1105" s="18">
        <f>SUM(D1107,D1114,D1115)</f>
        <v>82963</v>
      </c>
      <c r="E1105" s="18">
        <f t="shared" ref="E1105:G1105" si="235">SUM(E1107,E1114,E1115)</f>
        <v>584123</v>
      </c>
      <c r="F1105" s="18">
        <f t="shared" si="235"/>
        <v>809500</v>
      </c>
      <c r="G1105" s="18">
        <f t="shared" si="235"/>
        <v>809500</v>
      </c>
    </row>
    <row r="1106" spans="1:7" ht="19.5" customHeight="1">
      <c r="A1106" s="89"/>
      <c r="B1106" s="20"/>
      <c r="C1106" s="21" t="s">
        <v>12</v>
      </c>
      <c r="D1106" s="34">
        <f>SUM(D1117,D1128)</f>
        <v>8</v>
      </c>
      <c r="E1106" s="34">
        <f t="shared" ref="E1106:G1106" si="236">SUM(E1117,E1128)</f>
        <v>8</v>
      </c>
      <c r="F1106" s="34">
        <f t="shared" si="236"/>
        <v>6</v>
      </c>
      <c r="G1106" s="34">
        <f t="shared" si="236"/>
        <v>9</v>
      </c>
    </row>
    <row r="1107" spans="1:7">
      <c r="A1107" s="89"/>
      <c r="B1107" s="20"/>
      <c r="C1107" s="23" t="s">
        <v>13</v>
      </c>
      <c r="D1107" s="24">
        <f>SUM(D1108:D1113)</f>
        <v>79927</v>
      </c>
      <c r="E1107" s="24">
        <f t="shared" ref="E1107:G1107" si="237">SUM(E1108:E1113)</f>
        <v>584123</v>
      </c>
      <c r="F1107" s="24">
        <f t="shared" si="237"/>
        <v>809500</v>
      </c>
      <c r="G1107" s="24">
        <f t="shared" si="237"/>
        <v>809500</v>
      </c>
    </row>
    <row r="1108" spans="1:7" ht="24">
      <c r="A1108" s="89"/>
      <c r="B1108" s="20"/>
      <c r="C1108" s="25" t="s">
        <v>14</v>
      </c>
      <c r="D1108" s="37">
        <f t="shared" ref="D1108:G1115" si="238">SUM(D1119,D1130)</f>
        <v>44000</v>
      </c>
      <c r="E1108" s="37">
        <f t="shared" si="238"/>
        <v>138600</v>
      </c>
      <c r="F1108" s="37">
        <f t="shared" si="238"/>
        <v>138600</v>
      </c>
      <c r="G1108" s="37">
        <f t="shared" si="238"/>
        <v>150600</v>
      </c>
    </row>
    <row r="1109" spans="1:7" ht="21.75" customHeight="1">
      <c r="A1109" s="89"/>
      <c r="B1109" s="20"/>
      <c r="C1109" s="25" t="s">
        <v>15</v>
      </c>
      <c r="D1109" s="37">
        <f t="shared" si="238"/>
        <v>34034</v>
      </c>
      <c r="E1109" s="37">
        <f t="shared" si="238"/>
        <v>71943</v>
      </c>
      <c r="F1109" s="37">
        <f t="shared" si="238"/>
        <v>670900</v>
      </c>
      <c r="G1109" s="37">
        <f t="shared" si="238"/>
        <v>62300</v>
      </c>
    </row>
    <row r="1110" spans="1:7" ht="15" hidden="1" customHeight="1">
      <c r="A1110" s="89"/>
      <c r="B1110" s="20"/>
      <c r="C1110" s="25" t="s">
        <v>16</v>
      </c>
      <c r="D1110" s="37">
        <f t="shared" si="238"/>
        <v>0</v>
      </c>
      <c r="E1110" s="37">
        <f t="shared" si="238"/>
        <v>0</v>
      </c>
      <c r="F1110" s="37">
        <f t="shared" si="238"/>
        <v>0</v>
      </c>
      <c r="G1110" s="37">
        <f t="shared" si="238"/>
        <v>0</v>
      </c>
    </row>
    <row r="1111" spans="1:7">
      <c r="A1111" s="89"/>
      <c r="B1111" s="20"/>
      <c r="C1111" s="25" t="s">
        <v>17</v>
      </c>
      <c r="D1111" s="37">
        <f t="shared" si="238"/>
        <v>0</v>
      </c>
      <c r="E1111" s="37">
        <f t="shared" si="238"/>
        <v>373580</v>
      </c>
      <c r="F1111" s="37">
        <f t="shared" si="238"/>
        <v>0</v>
      </c>
      <c r="G1111" s="37">
        <f t="shared" si="238"/>
        <v>593600</v>
      </c>
    </row>
    <row r="1112" spans="1:7" ht="24" hidden="1" customHeight="1">
      <c r="A1112" s="89"/>
      <c r="B1112" s="20"/>
      <c r="C1112" s="25" t="s">
        <v>18</v>
      </c>
      <c r="D1112" s="37">
        <f t="shared" si="238"/>
        <v>0</v>
      </c>
      <c r="E1112" s="37">
        <f t="shared" si="238"/>
        <v>0</v>
      </c>
      <c r="F1112" s="37">
        <f t="shared" si="238"/>
        <v>0</v>
      </c>
      <c r="G1112" s="37">
        <f t="shared" si="238"/>
        <v>0</v>
      </c>
    </row>
    <row r="1113" spans="1:7">
      <c r="A1113" s="89"/>
      <c r="B1113" s="20"/>
      <c r="C1113" s="25" t="s">
        <v>19</v>
      </c>
      <c r="D1113" s="37">
        <f t="shared" si="238"/>
        <v>1893</v>
      </c>
      <c r="E1113" s="37">
        <f t="shared" si="238"/>
        <v>0</v>
      </c>
      <c r="F1113" s="37">
        <f t="shared" si="238"/>
        <v>0</v>
      </c>
      <c r="G1113" s="37">
        <f t="shared" si="238"/>
        <v>3000</v>
      </c>
    </row>
    <row r="1114" spans="1:7" ht="24.75" thickBot="1">
      <c r="A1114" s="89"/>
      <c r="B1114" s="20"/>
      <c r="C1114" s="23" t="s">
        <v>20</v>
      </c>
      <c r="D1114" s="24">
        <f t="shared" si="238"/>
        <v>3036</v>
      </c>
      <c r="E1114" s="24">
        <f t="shared" si="238"/>
        <v>0</v>
      </c>
      <c r="F1114" s="24">
        <f t="shared" si="238"/>
        <v>0</v>
      </c>
      <c r="G1114" s="24">
        <f t="shared" si="238"/>
        <v>0</v>
      </c>
    </row>
    <row r="1115" spans="1:7" ht="24.75" hidden="1" customHeight="1" thickBot="1">
      <c r="A1115" s="91"/>
      <c r="B1115" s="29"/>
      <c r="C1115" s="30" t="s">
        <v>21</v>
      </c>
      <c r="D1115" s="31">
        <f t="shared" si="238"/>
        <v>0</v>
      </c>
      <c r="E1115" s="31">
        <f t="shared" si="238"/>
        <v>0</v>
      </c>
      <c r="F1115" s="31">
        <f t="shared" si="238"/>
        <v>0</v>
      </c>
      <c r="G1115" s="31">
        <f t="shared" si="238"/>
        <v>0</v>
      </c>
    </row>
    <row r="1116" spans="1:7">
      <c r="A1116" s="63" t="s">
        <v>219</v>
      </c>
      <c r="B1116" s="87" t="s">
        <v>220</v>
      </c>
      <c r="C1116" s="85" t="s">
        <v>11</v>
      </c>
      <c r="D1116" s="86">
        <f>SUM(D1118,D1125,D1126)</f>
        <v>70770</v>
      </c>
      <c r="E1116" s="86">
        <f t="shared" ref="E1116:G1116" si="239">SUM(E1118,E1125,E1126)</f>
        <v>149140</v>
      </c>
      <c r="F1116" s="86">
        <f t="shared" si="239"/>
        <v>162000</v>
      </c>
      <c r="G1116" s="86">
        <f t="shared" si="239"/>
        <v>162000</v>
      </c>
    </row>
    <row r="1117" spans="1:7" ht="21" customHeight="1">
      <c r="A1117" s="50"/>
      <c r="B1117" s="62"/>
      <c r="C1117" s="21" t="s">
        <v>12</v>
      </c>
      <c r="D1117" s="34">
        <v>8</v>
      </c>
      <c r="E1117" s="34">
        <v>8</v>
      </c>
      <c r="F1117" s="34">
        <v>6</v>
      </c>
      <c r="G1117" s="34">
        <v>9</v>
      </c>
    </row>
    <row r="1118" spans="1:7">
      <c r="A1118" s="50"/>
      <c r="B1118" s="62"/>
      <c r="C1118" s="23" t="s">
        <v>13</v>
      </c>
      <c r="D1118" s="24">
        <f>SUM(D1119:D1124)</f>
        <v>67734</v>
      </c>
      <c r="E1118" s="24">
        <f t="shared" ref="E1118:G1118" si="240">SUM(E1119:E1124)</f>
        <v>149140</v>
      </c>
      <c r="F1118" s="24">
        <f t="shared" si="240"/>
        <v>162000</v>
      </c>
      <c r="G1118" s="24">
        <f t="shared" si="240"/>
        <v>162000</v>
      </c>
    </row>
    <row r="1119" spans="1:7" ht="24">
      <c r="A1119" s="50"/>
      <c r="B1119" s="62"/>
      <c r="C1119" s="25" t="s">
        <v>14</v>
      </c>
      <c r="D1119" s="37">
        <v>44000</v>
      </c>
      <c r="E1119" s="37">
        <v>138600</v>
      </c>
      <c r="F1119" s="37">
        <v>138600</v>
      </c>
      <c r="G1119" s="37">
        <v>150600</v>
      </c>
    </row>
    <row r="1120" spans="1:7" ht="24">
      <c r="A1120" s="50"/>
      <c r="B1120" s="62"/>
      <c r="C1120" s="25" t="s">
        <v>15</v>
      </c>
      <c r="D1120" s="37">
        <v>21841</v>
      </c>
      <c r="E1120" s="37">
        <v>10540</v>
      </c>
      <c r="F1120" s="37">
        <v>23400</v>
      </c>
      <c r="G1120" s="37">
        <v>8400</v>
      </c>
    </row>
    <row r="1121" spans="1:7" ht="15" hidden="1" customHeight="1">
      <c r="A1121" s="50"/>
      <c r="B1121" s="62"/>
      <c r="C1121" s="25" t="s">
        <v>16</v>
      </c>
      <c r="D1121" s="37"/>
      <c r="E1121" s="37"/>
      <c r="F1121" s="37"/>
      <c r="G1121" s="37"/>
    </row>
    <row r="1122" spans="1:7" ht="15" hidden="1" customHeight="1">
      <c r="A1122" s="50"/>
      <c r="B1122" s="62"/>
      <c r="C1122" s="25" t="s">
        <v>17</v>
      </c>
      <c r="D1122" s="37"/>
      <c r="E1122" s="37"/>
      <c r="F1122" s="37"/>
      <c r="G1122" s="37"/>
    </row>
    <row r="1123" spans="1:7" ht="24" hidden="1" customHeight="1">
      <c r="A1123" s="50"/>
      <c r="B1123" s="62"/>
      <c r="C1123" s="25" t="s">
        <v>18</v>
      </c>
      <c r="D1123" s="37"/>
      <c r="E1123" s="37"/>
      <c r="F1123" s="37"/>
      <c r="G1123" s="37"/>
    </row>
    <row r="1124" spans="1:7">
      <c r="A1124" s="50"/>
      <c r="B1124" s="62"/>
      <c r="C1124" s="25" t="s">
        <v>19</v>
      </c>
      <c r="D1124" s="37">
        <v>1893</v>
      </c>
      <c r="E1124" s="37"/>
      <c r="F1124" s="37"/>
      <c r="G1124" s="37">
        <v>3000</v>
      </c>
    </row>
    <row r="1125" spans="1:7" ht="24">
      <c r="A1125" s="50"/>
      <c r="B1125" s="62"/>
      <c r="C1125" s="23" t="s">
        <v>20</v>
      </c>
      <c r="D1125" s="24">
        <v>3036</v>
      </c>
      <c r="E1125" s="24"/>
      <c r="F1125" s="24"/>
      <c r="G1125" s="24"/>
    </row>
    <row r="1126" spans="1:7" ht="24" hidden="1" customHeight="1">
      <c r="A1126" s="50"/>
      <c r="B1126" s="64"/>
      <c r="C1126" s="23" t="s">
        <v>21</v>
      </c>
      <c r="D1126" s="24"/>
      <c r="E1126" s="24"/>
      <c r="F1126" s="24"/>
      <c r="G1126" s="24"/>
    </row>
    <row r="1127" spans="1:7">
      <c r="A1127" s="50" t="s">
        <v>221</v>
      </c>
      <c r="B1127" s="60" t="s">
        <v>222</v>
      </c>
      <c r="C1127" s="25" t="s">
        <v>11</v>
      </c>
      <c r="D1127" s="52">
        <f>SUM(D1129,D1136,D1137)</f>
        <v>12193</v>
      </c>
      <c r="E1127" s="52">
        <f t="shared" ref="E1127:G1127" si="241">SUM(E1129,E1136,E1137)</f>
        <v>434983</v>
      </c>
      <c r="F1127" s="52">
        <f t="shared" si="241"/>
        <v>647500</v>
      </c>
      <c r="G1127" s="52">
        <f t="shared" si="241"/>
        <v>647500</v>
      </c>
    </row>
    <row r="1128" spans="1:7" ht="24" hidden="1" customHeight="1">
      <c r="A1128" s="50"/>
      <c r="B1128" s="62"/>
      <c r="C1128" s="21" t="s">
        <v>12</v>
      </c>
      <c r="D1128" s="34"/>
      <c r="E1128" s="34"/>
      <c r="F1128" s="34"/>
      <c r="G1128" s="34"/>
    </row>
    <row r="1129" spans="1:7">
      <c r="A1129" s="50"/>
      <c r="B1129" s="62"/>
      <c r="C1129" s="23" t="s">
        <v>13</v>
      </c>
      <c r="D1129" s="24">
        <f>SUM(D1130:D1135)</f>
        <v>12193</v>
      </c>
      <c r="E1129" s="24">
        <f t="shared" ref="E1129:G1129" si="242">SUM(E1130:E1135)</f>
        <v>434983</v>
      </c>
      <c r="F1129" s="24">
        <f t="shared" si="242"/>
        <v>647500</v>
      </c>
      <c r="G1129" s="24">
        <f t="shared" si="242"/>
        <v>647500</v>
      </c>
    </row>
    <row r="1130" spans="1:7" ht="24" hidden="1" customHeight="1">
      <c r="A1130" s="50"/>
      <c r="B1130" s="62"/>
      <c r="C1130" s="25" t="s">
        <v>14</v>
      </c>
      <c r="D1130" s="37"/>
      <c r="E1130" s="37"/>
      <c r="F1130" s="37"/>
      <c r="G1130" s="37"/>
    </row>
    <row r="1131" spans="1:7" ht="24">
      <c r="A1131" s="50"/>
      <c r="B1131" s="62"/>
      <c r="C1131" s="25" t="s">
        <v>15</v>
      </c>
      <c r="D1131" s="37">
        <v>12193</v>
      </c>
      <c r="E1131" s="37">
        <v>61403</v>
      </c>
      <c r="F1131" s="37">
        <v>647500</v>
      </c>
      <c r="G1131" s="37">
        <f>53900</f>
        <v>53900</v>
      </c>
    </row>
    <row r="1132" spans="1:7">
      <c r="A1132" s="50"/>
      <c r="B1132" s="62"/>
      <c r="C1132" s="25" t="s">
        <v>16</v>
      </c>
      <c r="D1132" s="37"/>
      <c r="E1132" s="37"/>
      <c r="F1132" s="37"/>
      <c r="G1132" s="37"/>
    </row>
    <row r="1133" spans="1:7">
      <c r="A1133" s="50"/>
      <c r="B1133" s="62"/>
      <c r="C1133" s="25" t="s">
        <v>17</v>
      </c>
      <c r="D1133" s="37"/>
      <c r="E1133" s="37">
        <v>373580</v>
      </c>
      <c r="F1133" s="37"/>
      <c r="G1133" s="37">
        <f>312500+281100</f>
        <v>593600</v>
      </c>
    </row>
    <row r="1134" spans="1:7" ht="24" hidden="1" customHeight="1">
      <c r="A1134" s="50"/>
      <c r="B1134" s="62"/>
      <c r="C1134" s="25" t="s">
        <v>18</v>
      </c>
      <c r="D1134" s="37"/>
      <c r="E1134" s="37"/>
      <c r="F1134" s="37"/>
      <c r="G1134" s="37"/>
    </row>
    <row r="1135" spans="1:7" ht="15" hidden="1" customHeight="1">
      <c r="A1135" s="50"/>
      <c r="B1135" s="62"/>
      <c r="C1135" s="25" t="s">
        <v>19</v>
      </c>
      <c r="D1135" s="37"/>
      <c r="E1135" s="37"/>
      <c r="F1135" s="37"/>
      <c r="G1135" s="37"/>
    </row>
    <row r="1136" spans="1:7" ht="24" hidden="1" customHeight="1">
      <c r="A1136" s="50"/>
      <c r="B1136" s="62"/>
      <c r="C1136" s="23" t="s">
        <v>20</v>
      </c>
      <c r="D1136" s="24"/>
      <c r="E1136" s="24"/>
      <c r="F1136" s="24"/>
      <c r="G1136" s="24"/>
    </row>
    <row r="1137" spans="1:7" ht="24.75" hidden="1" customHeight="1" thickBot="1">
      <c r="A1137" s="54"/>
      <c r="B1137" s="99"/>
      <c r="C1137" s="30" t="s">
        <v>21</v>
      </c>
      <c r="D1137" s="31"/>
      <c r="E1137" s="31"/>
      <c r="F1137" s="31"/>
      <c r="G1137" s="31"/>
    </row>
  </sheetData>
  <mergeCells count="207">
    <mergeCell ref="A1127:A1137"/>
    <mergeCell ref="B1127:B1137"/>
    <mergeCell ref="A1094:A1104"/>
    <mergeCell ref="B1094:B1104"/>
    <mergeCell ref="A1105:A1115"/>
    <mergeCell ref="B1105:B1115"/>
    <mergeCell ref="A1116:A1126"/>
    <mergeCell ref="B1116:B1126"/>
    <mergeCell ref="A1061:A1071"/>
    <mergeCell ref="B1061:B1071"/>
    <mergeCell ref="A1072:A1082"/>
    <mergeCell ref="B1072:B1082"/>
    <mergeCell ref="A1083:A1093"/>
    <mergeCell ref="B1083:B1093"/>
    <mergeCell ref="A1028:A1038"/>
    <mergeCell ref="B1028:B1038"/>
    <mergeCell ref="A1039:A1049"/>
    <mergeCell ref="B1039:B1049"/>
    <mergeCell ref="A1050:A1060"/>
    <mergeCell ref="B1050:B1060"/>
    <mergeCell ref="A995:A1005"/>
    <mergeCell ref="B995:B1005"/>
    <mergeCell ref="A1006:A1016"/>
    <mergeCell ref="B1006:B1016"/>
    <mergeCell ref="A1017:A1027"/>
    <mergeCell ref="B1017:B1027"/>
    <mergeCell ref="A962:A972"/>
    <mergeCell ref="B962:B972"/>
    <mergeCell ref="A973:A983"/>
    <mergeCell ref="B973:B983"/>
    <mergeCell ref="A984:A994"/>
    <mergeCell ref="B984:B994"/>
    <mergeCell ref="A929:A939"/>
    <mergeCell ref="B929:B939"/>
    <mergeCell ref="A940:A950"/>
    <mergeCell ref="B940:B950"/>
    <mergeCell ref="A951:A961"/>
    <mergeCell ref="B951:B961"/>
    <mergeCell ref="A896:A906"/>
    <mergeCell ref="B896:B906"/>
    <mergeCell ref="A907:A917"/>
    <mergeCell ref="B907:B917"/>
    <mergeCell ref="A918:A928"/>
    <mergeCell ref="B918:B928"/>
    <mergeCell ref="A863:A873"/>
    <mergeCell ref="B863:B873"/>
    <mergeCell ref="A874:A884"/>
    <mergeCell ref="B874:B884"/>
    <mergeCell ref="A885:A895"/>
    <mergeCell ref="B885:B895"/>
    <mergeCell ref="A830:A840"/>
    <mergeCell ref="B830:B840"/>
    <mergeCell ref="A841:A851"/>
    <mergeCell ref="B841:B851"/>
    <mergeCell ref="A852:A862"/>
    <mergeCell ref="B852:B862"/>
    <mergeCell ref="A797:A807"/>
    <mergeCell ref="B797:B807"/>
    <mergeCell ref="A808:A818"/>
    <mergeCell ref="B808:B818"/>
    <mergeCell ref="A819:A829"/>
    <mergeCell ref="B819:B829"/>
    <mergeCell ref="A764:A774"/>
    <mergeCell ref="B764:B774"/>
    <mergeCell ref="A775:A785"/>
    <mergeCell ref="B775:B785"/>
    <mergeCell ref="A786:A796"/>
    <mergeCell ref="B786:B796"/>
    <mergeCell ref="A731:A741"/>
    <mergeCell ref="B731:B741"/>
    <mergeCell ref="A742:A752"/>
    <mergeCell ref="B742:B752"/>
    <mergeCell ref="A753:A763"/>
    <mergeCell ref="B753:B763"/>
    <mergeCell ref="B687:B695"/>
    <mergeCell ref="A698:A708"/>
    <mergeCell ref="B698:B708"/>
    <mergeCell ref="A709:A719"/>
    <mergeCell ref="B709:B719"/>
    <mergeCell ref="A720:A730"/>
    <mergeCell ref="B720:B730"/>
    <mergeCell ref="A654:A664"/>
    <mergeCell ref="B654:B664"/>
    <mergeCell ref="A665:A675"/>
    <mergeCell ref="B665:B675"/>
    <mergeCell ref="A676:A686"/>
    <mergeCell ref="B676:B686"/>
    <mergeCell ref="A621:A631"/>
    <mergeCell ref="B621:B631"/>
    <mergeCell ref="A632:A642"/>
    <mergeCell ref="B632:B642"/>
    <mergeCell ref="A643:A653"/>
    <mergeCell ref="B643:B653"/>
    <mergeCell ref="A588:A598"/>
    <mergeCell ref="B588:B598"/>
    <mergeCell ref="A599:A609"/>
    <mergeCell ref="B599:B609"/>
    <mergeCell ref="A610:A620"/>
    <mergeCell ref="B610:B620"/>
    <mergeCell ref="A555:A565"/>
    <mergeCell ref="B555:B565"/>
    <mergeCell ref="A566:A576"/>
    <mergeCell ref="B566:B576"/>
    <mergeCell ref="A577:A587"/>
    <mergeCell ref="B577:B587"/>
    <mergeCell ref="A522:A532"/>
    <mergeCell ref="B522:B532"/>
    <mergeCell ref="A533:A543"/>
    <mergeCell ref="B533:B543"/>
    <mergeCell ref="A544:A554"/>
    <mergeCell ref="B544:B554"/>
    <mergeCell ref="A489:A499"/>
    <mergeCell ref="B489:B499"/>
    <mergeCell ref="A500:A510"/>
    <mergeCell ref="B500:B510"/>
    <mergeCell ref="A511:A521"/>
    <mergeCell ref="B511:B521"/>
    <mergeCell ref="A456:A466"/>
    <mergeCell ref="B456:B466"/>
    <mergeCell ref="A467:A477"/>
    <mergeCell ref="B467:B477"/>
    <mergeCell ref="A478:A488"/>
    <mergeCell ref="B478:B488"/>
    <mergeCell ref="A423:A433"/>
    <mergeCell ref="B423:B433"/>
    <mergeCell ref="A434:A444"/>
    <mergeCell ref="B434:B444"/>
    <mergeCell ref="A445:A455"/>
    <mergeCell ref="B445:B455"/>
    <mergeCell ref="A390:A400"/>
    <mergeCell ref="B390:B400"/>
    <mergeCell ref="A401:A411"/>
    <mergeCell ref="B401:B411"/>
    <mergeCell ref="A412:A422"/>
    <mergeCell ref="B412:B422"/>
    <mergeCell ref="A357:A367"/>
    <mergeCell ref="B357:B367"/>
    <mergeCell ref="A368:A378"/>
    <mergeCell ref="B368:B378"/>
    <mergeCell ref="A379:A389"/>
    <mergeCell ref="B379:B389"/>
    <mergeCell ref="A324:A334"/>
    <mergeCell ref="B324:B334"/>
    <mergeCell ref="A335:A345"/>
    <mergeCell ref="B335:B345"/>
    <mergeCell ref="A346:A356"/>
    <mergeCell ref="B346:B356"/>
    <mergeCell ref="A291:A301"/>
    <mergeCell ref="B291:B301"/>
    <mergeCell ref="A302:A312"/>
    <mergeCell ref="B302:B312"/>
    <mergeCell ref="A313:A323"/>
    <mergeCell ref="B313:B323"/>
    <mergeCell ref="A258:A268"/>
    <mergeCell ref="B258:B268"/>
    <mergeCell ref="A269:A279"/>
    <mergeCell ref="B269:B279"/>
    <mergeCell ref="A280:A290"/>
    <mergeCell ref="B280:B290"/>
    <mergeCell ref="A225:A235"/>
    <mergeCell ref="B225:B235"/>
    <mergeCell ref="A236:A246"/>
    <mergeCell ref="B236:B246"/>
    <mergeCell ref="A247:A257"/>
    <mergeCell ref="B247:B257"/>
    <mergeCell ref="A192:A202"/>
    <mergeCell ref="B192:B202"/>
    <mergeCell ref="A203:A213"/>
    <mergeCell ref="B203:B213"/>
    <mergeCell ref="A214:A224"/>
    <mergeCell ref="B214:B224"/>
    <mergeCell ref="A159:A169"/>
    <mergeCell ref="B159:B169"/>
    <mergeCell ref="A170:A180"/>
    <mergeCell ref="B170:B180"/>
    <mergeCell ref="A181:A191"/>
    <mergeCell ref="B181:B191"/>
    <mergeCell ref="A126:A136"/>
    <mergeCell ref="B126:B136"/>
    <mergeCell ref="A137:A147"/>
    <mergeCell ref="B137:B147"/>
    <mergeCell ref="A148:A158"/>
    <mergeCell ref="B148:B158"/>
    <mergeCell ref="A93:A103"/>
    <mergeCell ref="B93:B103"/>
    <mergeCell ref="A104:A114"/>
    <mergeCell ref="B104:B114"/>
    <mergeCell ref="A115:A125"/>
    <mergeCell ref="B115:B125"/>
    <mergeCell ref="A60:A70"/>
    <mergeCell ref="B60:B70"/>
    <mergeCell ref="A71:A81"/>
    <mergeCell ref="B71:B81"/>
    <mergeCell ref="A82:A92"/>
    <mergeCell ref="B82:B92"/>
    <mergeCell ref="A27:A37"/>
    <mergeCell ref="B27:B37"/>
    <mergeCell ref="A38:A48"/>
    <mergeCell ref="B38:B48"/>
    <mergeCell ref="A49:A59"/>
    <mergeCell ref="B49:B59"/>
    <mergeCell ref="A1:G1"/>
    <mergeCell ref="A2:G2"/>
    <mergeCell ref="A5:A15"/>
    <mergeCell ref="B5:B15"/>
    <mergeCell ref="A16:A26"/>
    <mergeCell ref="B16:B26"/>
  </mergeCells>
  <printOptions horizontalCentered="1"/>
  <pageMargins left="0.25" right="0.03" top="0.35" bottom="0.17" header="0.3" footer="0.2"/>
  <pageSetup scale="92" orientation="portrait" horizontalDpi="4294967292" verticalDpi="0" r:id="rId1"/>
  <headerFooter>
    <oddFooter>Page &amp;P</oddFooter>
  </headerFooter>
  <rowBreaks count="10" manualBreakCount="10">
    <brk id="37" max="10" man="1"/>
    <brk id="81" max="10" man="1"/>
    <brk id="344" max="10" man="1"/>
    <brk id="520" max="10" man="1"/>
    <brk id="554" max="10" man="1"/>
    <brk id="806" max="10" man="1"/>
    <brk id="862" max="10" man="1"/>
    <brk id="906" max="10" man="1"/>
    <brk id="949" max="10" man="1"/>
    <brk id="1049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 წლის ივნისი</vt:lpstr>
      <vt:lpstr>Sheet1</vt:lpstr>
      <vt:lpstr>'2017 წლის ივნისი'!Print_Area</vt:lpstr>
      <vt:lpstr>'2017 წლის ივნისი'!Print_Titles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2017-10-18T06:41:04Z</dcterms:modified>
</cp:coreProperties>
</file>