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1" l="1"/>
  <c r="D162" i="1" l="1"/>
  <c r="I164" i="1"/>
  <c r="I192" i="1" l="1"/>
  <c r="I169" i="1"/>
  <c r="I168" i="1"/>
  <c r="H159" i="1" l="1"/>
  <c r="H105" i="1"/>
  <c r="D247" i="1"/>
  <c r="D227" i="1"/>
  <c r="D223" i="1"/>
  <c r="D202" i="1"/>
  <c r="D188" i="1"/>
  <c r="D147" i="1"/>
  <c r="D137" i="1"/>
  <c r="D104" i="1"/>
  <c r="D79" i="1"/>
  <c r="D10" i="1"/>
  <c r="I174" i="1" l="1"/>
  <c r="I176" i="1"/>
  <c r="I177" i="1"/>
  <c r="I178" i="1"/>
  <c r="I179" i="1"/>
  <c r="I180" i="1"/>
  <c r="I173" i="1"/>
  <c r="H152" i="1"/>
  <c r="H220" i="1"/>
  <c r="H38" i="1"/>
  <c r="H32" i="1"/>
  <c r="H11" i="1"/>
  <c r="H153" i="1"/>
  <c r="H150" i="1"/>
  <c r="H236" i="1"/>
  <c r="H88" i="1"/>
  <c r="H243" i="1"/>
  <c r="H148" i="1"/>
  <c r="H157" i="1"/>
  <c r="H114" i="1"/>
  <c r="H94" i="1"/>
  <c r="I166" i="1"/>
  <c r="H167" i="1"/>
  <c r="I167" i="1" s="1"/>
  <c r="H228" i="1"/>
  <c r="H43" i="1"/>
  <c r="I205" i="1"/>
  <c r="I41" i="1"/>
  <c r="H156" i="1"/>
  <c r="D99" i="1" l="1"/>
  <c r="H195" i="1" l="1"/>
  <c r="H118" i="1"/>
  <c r="H106" i="1"/>
  <c r="I106" i="1" s="1"/>
  <c r="H122" i="1"/>
  <c r="I122" i="1" s="1"/>
  <c r="H71" i="1"/>
  <c r="H21" i="1"/>
  <c r="I220" i="1"/>
  <c r="I150" i="1"/>
  <c r="H25" i="1"/>
  <c r="I25" i="1" s="1"/>
  <c r="H76" i="1"/>
  <c r="I76" i="1" s="1"/>
  <c r="I21" i="1"/>
  <c r="I159" i="1"/>
  <c r="H190" i="1"/>
  <c r="I190" i="1" s="1"/>
  <c r="H155" i="1"/>
  <c r="H26" i="1"/>
  <c r="I26" i="1" s="1"/>
  <c r="H154" i="1"/>
  <c r="I154" i="1" s="1"/>
  <c r="I156" i="1"/>
  <c r="H124" i="1"/>
  <c r="I124" i="1" s="1"/>
  <c r="H57" i="1"/>
  <c r="I57" i="1" s="1"/>
  <c r="H55" i="1"/>
  <c r="I55" i="1" s="1"/>
  <c r="H189" i="1"/>
  <c r="I189" i="1" s="1"/>
  <c r="H136" i="1"/>
  <c r="I136" i="1" s="1"/>
  <c r="H93" i="1"/>
  <c r="I93" i="1" s="1"/>
  <c r="H120" i="1"/>
  <c r="I120" i="1" s="1"/>
  <c r="H70" i="1"/>
  <c r="H77" i="1"/>
  <c r="I77" i="1" s="1"/>
  <c r="H170" i="1"/>
  <c r="I170" i="1" s="1"/>
  <c r="H191" i="1"/>
  <c r="I191" i="1" s="1"/>
  <c r="H28" i="1"/>
  <c r="I28" i="1" s="1"/>
  <c r="I94" i="1"/>
  <c r="H185" i="1"/>
  <c r="I185" i="1" s="1"/>
  <c r="H181" i="1"/>
  <c r="I181" i="1" s="1"/>
  <c r="H184" i="1"/>
  <c r="H68" i="1"/>
  <c r="I68" i="1" s="1"/>
  <c r="H138" i="1"/>
  <c r="I138" i="1" s="1"/>
  <c r="I12" i="1"/>
  <c r="I13" i="1"/>
  <c r="I14" i="1"/>
  <c r="I15" i="1"/>
  <c r="I16" i="1"/>
  <c r="I17" i="1"/>
  <c r="I18" i="1"/>
  <c r="I19" i="1"/>
  <c r="I20" i="1"/>
  <c r="I22" i="1"/>
  <c r="I23" i="1"/>
  <c r="I24" i="1"/>
  <c r="I27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1" i="1"/>
  <c r="I52" i="1"/>
  <c r="I53" i="1"/>
  <c r="I54" i="1"/>
  <c r="I56" i="1"/>
  <c r="I58" i="1"/>
  <c r="I59" i="1"/>
  <c r="I60" i="1"/>
  <c r="I61" i="1"/>
  <c r="I62" i="1"/>
  <c r="I63" i="1"/>
  <c r="I64" i="1"/>
  <c r="I65" i="1"/>
  <c r="I66" i="1"/>
  <c r="I67" i="1"/>
  <c r="I69" i="1"/>
  <c r="I70" i="1"/>
  <c r="I71" i="1"/>
  <c r="I72" i="1"/>
  <c r="I73" i="1"/>
  <c r="I74" i="1"/>
  <c r="I75" i="1"/>
  <c r="I78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5" i="1"/>
  <c r="I96" i="1"/>
  <c r="I97" i="1"/>
  <c r="I98" i="1"/>
  <c r="I100" i="1"/>
  <c r="I101" i="1"/>
  <c r="I102" i="1"/>
  <c r="I103" i="1"/>
  <c r="I11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1" i="1"/>
  <c r="I123" i="1"/>
  <c r="I125" i="1"/>
  <c r="I126" i="1"/>
  <c r="I127" i="1"/>
  <c r="I129" i="1"/>
  <c r="I130" i="1"/>
  <c r="I131" i="1"/>
  <c r="I132" i="1"/>
  <c r="I133" i="1"/>
  <c r="I135" i="1"/>
  <c r="I139" i="1"/>
  <c r="I141" i="1"/>
  <c r="I144" i="1"/>
  <c r="I148" i="1"/>
  <c r="I149" i="1"/>
  <c r="I152" i="1"/>
  <c r="I153" i="1"/>
  <c r="I155" i="1"/>
  <c r="I157" i="1"/>
  <c r="I158" i="1"/>
  <c r="I160" i="1"/>
  <c r="I161" i="1"/>
  <c r="I163" i="1"/>
  <c r="I165" i="1"/>
  <c r="I171" i="1"/>
  <c r="I172" i="1"/>
  <c r="I182" i="1"/>
  <c r="I193" i="1"/>
  <c r="I194" i="1"/>
  <c r="I195" i="1"/>
  <c r="I198" i="1"/>
  <c r="I201" i="1"/>
  <c r="I203" i="1"/>
  <c r="I204" i="1"/>
  <c r="I207" i="1"/>
  <c r="I208" i="1"/>
  <c r="I212" i="1"/>
  <c r="I213" i="1"/>
  <c r="I214" i="1"/>
  <c r="I215" i="1"/>
  <c r="I216" i="1"/>
  <c r="I218" i="1"/>
  <c r="I219" i="1"/>
  <c r="I221" i="1"/>
  <c r="I222" i="1"/>
  <c r="I224" i="1"/>
  <c r="I225" i="1"/>
  <c r="I226" i="1"/>
  <c r="I228" i="1"/>
  <c r="I229" i="1"/>
  <c r="I230" i="1"/>
  <c r="I231" i="1"/>
  <c r="I232" i="1"/>
  <c r="I233" i="1"/>
  <c r="I234" i="1"/>
  <c r="I235" i="1"/>
  <c r="I237" i="1"/>
  <c r="I239" i="1"/>
  <c r="I240" i="1"/>
  <c r="I241" i="1"/>
  <c r="I242" i="1"/>
  <c r="I243" i="1"/>
  <c r="I245" i="1"/>
  <c r="I246" i="1"/>
  <c r="I248" i="1"/>
  <c r="I249" i="1"/>
  <c r="I250" i="1"/>
  <c r="I251" i="1"/>
  <c r="D184" i="1" l="1"/>
  <c r="D183" i="1" s="1"/>
  <c r="D199" i="1"/>
  <c r="D142" i="1"/>
  <c r="D143" i="1"/>
  <c r="I143" i="1" s="1"/>
  <c r="D134" i="1"/>
  <c r="D128" i="1" s="1"/>
  <c r="D140" i="1" l="1"/>
  <c r="I199" i="1"/>
  <c r="D197" i="1"/>
  <c r="D9" i="1"/>
  <c r="I142" i="1"/>
  <c r="I134" i="1"/>
  <c r="I184" i="1"/>
  <c r="I151" i="1"/>
  <c r="I236" i="1"/>
  <c r="D244" i="1" l="1"/>
  <c r="D238" i="1" s="1"/>
  <c r="D217" i="1"/>
  <c r="D200" i="1"/>
  <c r="D175" i="1"/>
  <c r="I217" i="1" l="1"/>
  <c r="D211" i="1"/>
  <c r="D145" i="1"/>
  <c r="I175" i="1"/>
  <c r="I244" i="1"/>
  <c r="D206" i="1"/>
  <c r="D186" i="1" l="1"/>
  <c r="D209" i="1" l="1"/>
  <c r="E5" i="1" l="1"/>
</calcChain>
</file>

<file path=xl/sharedStrings.xml><?xml version="1.0" encoding="utf-8"?>
<sst xmlns="http://schemas.openxmlformats.org/spreadsheetml/2006/main" count="858" uniqueCount="229">
  <si>
    <t>2. შემსყიდველი ორგანიზაციის სადენტიფიკაციო კოდი: 245427667</t>
  </si>
  <si>
    <t>3. შემსყიდველი ორგანიზაციის დასახელება: აჭარის ავტონომიური რესპუბლიკის განათლების, კულტურისა და სპორტის სამინისტრო</t>
  </si>
  <si>
    <t>5. სახელმწიფო შესყიდვები გეგმით გათვალისწინებული ჯამური თანხა (ლარი) დაფინანსების წყაროს შესაბამისად:</t>
  </si>
  <si>
    <t>N</t>
  </si>
  <si>
    <t>დანაყოფის 
კოდი</t>
  </si>
  <si>
    <t>დანაყოფის დასახელება</t>
  </si>
  <si>
    <t>სავარაუდო 
ღირებულება</t>
  </si>
  <si>
    <t>შესყიდვის საშუალება</t>
  </si>
  <si>
    <t>შესყიდვის 
ვადები (კვარტალი)</t>
  </si>
  <si>
    <t>აპარატი</t>
  </si>
  <si>
    <t>ოფისის ხარჯები</t>
  </si>
  <si>
    <t>სამუშაო ტანსაცმელი, სპეცტანსაცმელი 
და აქსესუარები</t>
  </si>
  <si>
    <t>გ.შ.</t>
  </si>
  <si>
    <t>I-IV</t>
  </si>
  <si>
    <t>სამკაულები, საათები და მონათესავე 
ნივთები</t>
  </si>
  <si>
    <t>ტექსტილის ნართი და ძაფი</t>
  </si>
  <si>
    <t>ტყავის, ტექსტილის, რეზინისა და პლასტმასის ნარჩენი</t>
  </si>
  <si>
    <t>გაზეთები, სამეცნიერო ჟურნალები, 
პერიოდიკა და ჟურნალები</t>
  </si>
  <si>
    <t>ღია ბარათები, მისალოცი ბარათები და სხვა ნაბეჭდი მასალა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</si>
  <si>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</si>
  <si>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>ქაღალდის ან მუყაოს სარეგისტრაციო ჟურნალები/წიგნები, 
საბუღალტრო წიგნები, ფორმები და სხვა ნაბეჭდი საკანცელარიო ნივთები</t>
  </si>
  <si>
    <t>სუფთა ქიმიკატები და სხვადასხვა ქიმიური ნივთიერებების პროდუქტები</t>
  </si>
  <si>
    <t>საოფისე მანქანა-დანადგარები, 
აღჭურვილობა, საკაცელარიო ნივთები, კომპიუტერების, პრინტერების და ავეჯის გარდა</t>
  </si>
  <si>
    <t>კონს. ტ.</t>
  </si>
  <si>
    <t>კომპიუტერული მოწყობილობები 
და აქსესუარები</t>
  </si>
  <si>
    <t>ელექტროძრავები, გენერატორები და ტრანსფორმატორები</t>
  </si>
  <si>
    <t>ელექტროენერგიის გამანაწილებელი 
და საკონტროლო აპარატურა</t>
  </si>
  <si>
    <t>იზოლირებული მავთული და კაბელი</t>
  </si>
  <si>
    <t>აკუმულატორები, დენის პირველადი წყაროები და პირველადი ელემენტები</t>
  </si>
  <si>
    <t>გასანათებელი მოწყობილობები და ელექტრო ნათურები</t>
  </si>
  <si>
    <t>ტელე- და რადიო სიგნალის მიმღები და აუდიო- ან ვიდეოგამოსახულების ჩამწერი ან აღწარმოების აპარატურა</t>
  </si>
  <si>
    <t>ქსელები</t>
  </si>
  <si>
    <t>სატელეკომუნიკაციო მოწყობილობები და აქსესუარები</t>
  </si>
  <si>
    <t>პირადი ჰიგიენის საშუალებები</t>
  </si>
  <si>
    <t>საგანგებო სიტუაცუების დროს გამოსაყენებელი მოწყობილობები და უსაფრთხოების საშუალებები</t>
  </si>
  <si>
    <t>ინდივიდუალური და დამხმარე მოწყობილობები</t>
  </si>
  <si>
    <t>ავეჯი</t>
  </si>
  <si>
    <t>ე.ტ.</t>
  </si>
  <si>
    <t>ავეჯის აქსესუარები</t>
  </si>
  <si>
    <t>ქსოვილის ნივთები</t>
  </si>
  <si>
    <t>საოჯახო ტექნიკა</t>
  </si>
  <si>
    <t>საწმენდი და საპრიალებელი პროდუქტები</t>
  </si>
  <si>
    <t>სამშენებლო მასალები და დამხმარე სამშენებლო მასალები</t>
  </si>
  <si>
    <t>სტრუქტურული მასალები</t>
  </si>
  <si>
    <t>კაბელები, მავთულები და მათთან 
დაკავშირებული მასალები</t>
  </si>
  <si>
    <t>სხვადასხვა ქარხნული წარმოების მასალა და მათთან დაკავშირებული საგნები</t>
  </si>
  <si>
    <t>ხელსაწყოები, საკეტები, გასაღებები, ანჯამები, დამჭერები, ჯაჭვები და ზამბარები/რესორები</t>
  </si>
  <si>
    <t>ავზები, რეზერვუარები, კონტეინერები და წნევის ქვეშ მომუშავე ჭურჭელი</t>
  </si>
  <si>
    <t>ქსელების, ინტერნეტისა და ინტრანეტის  პროგრამული პაკეტები</t>
  </si>
  <si>
    <t>დოკუმენტების, გრაფიკული გამოსახულებების შექმნის, გამოსახულების დამუშავების, დაგეგმვისა და წარმადობის გაზრდის პროგრამული პაკეტები</t>
  </si>
  <si>
    <t>სამედიცინო და ზუსტი საზომი აპარატურის შეკეთება და ტექნიკური მომსახურება</t>
  </si>
  <si>
    <t>ტუმბოების, სარქველების, ონკანებისა და ლითონის კონტეინერების, ასევე, მანქანების შეკეთება და ტექნიკური მომსახურება</t>
  </si>
  <si>
    <t>შენობის მოწყობილობების შეკეთება და ტექნიკური მომსახურება</t>
  </si>
  <si>
    <t>სხვადასხვა სახის სარემონტო (შესაკეთებელი) სამუშაოები და ტექნიკური მომსახურება</t>
  </si>
  <si>
    <t>ტვირთის გადაზიდვისა და შენახვის მომსახურებები</t>
  </si>
  <si>
    <t>საფოსტო და საკურიერო მომსახურებები</t>
  </si>
  <si>
    <t>სატელეკომუნიკაციო მომსახურებები</t>
  </si>
  <si>
    <t>,,სახელმწიფო შესყიდვების შესახებ'' საქართველოს კანონის მე-10-1 მუხლის მესამე პუნქტის ,,ა'' ქვეპუნქტი</t>
  </si>
  <si>
    <t>ინტერნეტმომსახურებები</t>
  </si>
  <si>
    <t>საბუღალტრო, აუდიტორული და ფისკალური მომსახურებები</t>
  </si>
  <si>
    <t>ბეჭდვა და მასთან დაკავშირებული მომსახურებები</t>
  </si>
  <si>
    <t>დასუფთავება და სანიტარული მომსახურება</t>
  </si>
  <si>
    <t>სატელევიზიო და რადიო მომსახურებები</t>
  </si>
  <si>
    <t>სხვადასხვა მომსახურება</t>
  </si>
  <si>
    <t>წარმომადგენლობითი ხარჯები</t>
  </si>
  <si>
    <t>0.3100000.</t>
  </si>
  <si>
    <t>სოფლის მეურნეობისა და ბაღჩეული 
პროდუქტები</t>
  </si>
  <si>
    <t>,,სახელმწიფო შესყიდვების შესახებ'' საქართველოს კანონის მე-10-1 მუხლის მესამე პუნქტის ,,ვ'' ქვეპუნქტი</t>
  </si>
  <si>
    <t>რძის პროდუქტები</t>
  </si>
  <si>
    <t>სხვადასხვა საკვები პროდუქტი</t>
  </si>
  <si>
    <t>სასმელები, თამბაქო და მონათესავე 
პროდუქტები</t>
  </si>
  <si>
    <t>სასტუმროს მომსახურება</t>
  </si>
  <si>
    <t>რესტორნებისა და კვების საწარმოების 
მომსახურეობები</t>
  </si>
  <si>
    <t>სასადილოებისა და საზოგადოებრივი კვების სწარმოების მომსახურება</t>
  </si>
  <si>
    <t>ტრანსპორტის მოვლა-შენახვის ხარჯები</t>
  </si>
  <si>
    <t>09100000</t>
  </si>
  <si>
    <t>საწვავი</t>
  </si>
  <si>
    <t>09200000</t>
  </si>
  <si>
    <t>ნავთობი, ქვანახშირი და 
ნავთობპროდუქტები</t>
  </si>
  <si>
    <t>14800000</t>
  </si>
  <si>
    <t>სხვადასხვა არალითონური მინერალური პროდუქტი</t>
  </si>
  <si>
    <t>ნაწილები და აქსესუარები სატრანსპორტო საშუალებებისა და მათი ძრავებისათვის</t>
  </si>
  <si>
    <t>სხვადასხვა ზოგადი და სპეციალური დანიშნულების მანქანა-დანადგარები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</si>
  <si>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</si>
  <si>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,,სახელმწიფო შესყიდვების შესახებ'' საქართველოს
 კანონის მე-10-1 მუხლის მესამე პუნქტის ,,თ'' ქვეპუნქტი. საქართველოს მთავრობის 2011 წლის 21 იანვრის N26 დადგენილება</t>
  </si>
  <si>
    <t>სხვა დანარჩენი საქონელი და მომსახურება</t>
  </si>
  <si>
    <t>,,სახელმწიფო შესყიდვების შესახებ'' საქართველოს კანონის მე-10-1 მუხლის მესამე პუნქტის ,,ზ'' ქვეპუნქტი</t>
  </si>
  <si>
    <t>ადმინისტრაციული მომსახურება</t>
  </si>
  <si>
    <t>გამოძიებასა და უსაფრთხოებასთან დაკავშირებული მომსახურებები</t>
  </si>
  <si>
    <t>სხვა ხარჯები</t>
  </si>
  <si>
    <t>სადაზღვევო და საპენსიო მომსახურებები</t>
  </si>
  <si>
    <t>არაფინანსური აქტივების ზრდა</t>
  </si>
  <si>
    <t>შენობის დასრულების სამუშაოები</t>
  </si>
  <si>
    <t>ინფრასტრუქტურა</t>
  </si>
  <si>
    <t>ქვეპროგრამა - საჯარო სკოლების 
ინფრასტრუქტურის გაუმჯობესება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</si>
  <si>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</si>
  <si>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არქიტექტურული და მასთან დაკავშირებული მომსახურებები</t>
  </si>
  <si>
    <t>საპროექტო-სახარჯთაღრიცხვო დოკუმენტაცია</t>
  </si>
  <si>
    <t>ქვეპროგრამა - საჯარო სკოლების მატერიალური ბაზის გაუმჯობესება</t>
  </si>
  <si>
    <t>ნაბეჭდი წიგნები, ბროშურები და საინფორმაციო ფურცლები</t>
  </si>
  <si>
    <t>განათლება</t>
  </si>
  <si>
    <t>ქვეპროგრამა - სწავლა საზღვარგარეთ</t>
  </si>
  <si>
    <t>ქვეპროგრამა - კონკურსები და ოლიმპიადები</t>
  </si>
  <si>
    <t>სხვადასხვა კომერციული მომსახურება და მასთან დაკავშირებული მომსახურებები</t>
  </si>
  <si>
    <t>მომსახურებები საშუალო განათლების სფეროში</t>
  </si>
  <si>
    <t xml:space="preserve"> </t>
  </si>
  <si>
    <t>კულტურა</t>
  </si>
  <si>
    <t>პროგრამა - კულტურის პოპულარიზაცია და შემოქმედებითი ინდუსტრიების განვითარების ხელშეწყობა</t>
  </si>
  <si>
    <t>60100000</t>
  </si>
  <si>
    <t>საავტომობილო ტრანსპორტის მომსახურებები</t>
  </si>
  <si>
    <t>საჰაერო ტრანსპორტის მომსახურებები</t>
  </si>
  <si>
    <t>კინო და ვიდეომომსახურებები</t>
  </si>
  <si>
    <t>სატრენინგო მომსახურებები</t>
  </si>
  <si>
    <t>სპეციალური ტანსაცმელი და აქსესუარები</t>
  </si>
  <si>
    <t>პროგრამა - კულტურის სფეროს წარმომადგენელთა 
პროფესიული განვითარების ხელშეწყობა</t>
  </si>
  <si>
    <t>შესყიდვის საფუძველი</t>
  </si>
  <si>
    <t>პერსონალური კომპიუტერების, საოფისე აპარატურის, სატელეკომუნიკაციო და აუდიო-ვიზუალური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</si>
  <si>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>ზღვრების შესაბამისად</t>
  </si>
  <si>
    <t>კონს.ტ.</t>
  </si>
  <si>
    <t>სახმელეთო, წყლისა და საჰაერო ტრანსპორტის დამხმარე მომსახურებები</t>
  </si>
  <si>
    <t>კომპიუტერული ქსელის მომსახურება</t>
  </si>
  <si>
    <t>ხილი, ბოსტნეული და მონათესავე პროდუტები</t>
  </si>
  <si>
    <t>ჩანთები</t>
  </si>
  <si>
    <t>პროგრამული პაკეტების მომსახურე პროგრამები</t>
  </si>
  <si>
    <t>,,სახელმწიფო შესყიდვების შესახებ'' საქართველოს კანონის მე-10-1 მუხლის მესამე პუნქტის ,,დ'' ქვეპუნქტი. საქართველოს მთავრობის 2012 წლის 26 სექტემბრის N1805 განკარგულება</t>
  </si>
  <si>
    <t>სამედიცინო ხარჯები</t>
  </si>
  <si>
    <t>სამედიცინო მოწყობილობები</t>
  </si>
  <si>
    <t>ფარმაცევტული პროდუქტები</t>
  </si>
  <si>
    <t>სპორტული საქონელი და აღჭურვილობა</t>
  </si>
  <si>
    <t>მრავალწლიანი შესყიდვა</t>
  </si>
  <si>
    <t>ახალი ამბების სააგენტოების მომსახურებები</t>
  </si>
  <si>
    <t>კონს.</t>
  </si>
  <si>
    <t>მუსიკალური ინსტრუმენტები და ნაწილები</t>
  </si>
  <si>
    <t>დანადგარები მექანიკური ენერგიის წარმოებისა და გამოყენებისათვის</t>
  </si>
  <si>
    <t>ტექნიკური შემოწმება, ანალიზი და საკონსულტაციო მომსახურებები</t>
  </si>
  <si>
    <t>ნორმატიული აქტით გათვალისწინებული გადასახადი</t>
  </si>
  <si>
    <t>სარეკლამო მომსახურება</t>
  </si>
  <si>
    <t>გადამზადება, კვალიფიკაციის ამაღლება</t>
  </si>
  <si>
    <t>პროგრამა - ზოგადი და პროფესიული განათლება</t>
  </si>
  <si>
    <t>ქვეპროგრამა - საჯარო სკოლის მოსწავლეების ტრანსპორტით უზრუნველყოფა</t>
  </si>
  <si>
    <t>პროგრამა - უმაღლესი განათლება</t>
  </si>
  <si>
    <t>ბუნებრივი წყალი</t>
  </si>
  <si>
    <t>პროგრამა - კულტურის დაწესებულებების ინფრასტრუქტურის გაუმჯობესება</t>
  </si>
  <si>
    <t>სამშენებლო-სამონტაჟო სამუშაოები</t>
  </si>
  <si>
    <t>19500000</t>
  </si>
  <si>
    <t>რეზინისა და პლასტმასის მასალები</t>
  </si>
  <si>
    <t>თანხა</t>
  </si>
  <si>
    <t>დარჩ.</t>
  </si>
  <si>
    <t>მრ/წლ</t>
  </si>
  <si>
    <t>სხვადასხვა სახის მოწყობილობები</t>
  </si>
  <si>
    <t>51300000</t>
  </si>
  <si>
    <t>საკომუნიკაციო მოწყობილობების მონტაჟი</t>
  </si>
  <si>
    <t>ფიზიკური მახასიათებლების კონტროლის ხელსაწყოები</t>
  </si>
  <si>
    <t>მრავალწლიანი შესყიდვა, ტექნიკური ზედამხედველობა</t>
  </si>
  <si>
    <t>სამშენებლო უბნის მოსამზადებელი სამუშაოები</t>
  </si>
  <si>
    <t>ხელნაკეთობები და ხელოვნების ნივთების შესაქმნელად საჭირო მასალები</t>
  </si>
  <si>
    <t>საღებავები, ლაქები და მასტიკები</t>
  </si>
  <si>
    <t>IV</t>
  </si>
  <si>
    <t>კომპიუტერის შემოწმება და ტესტირება</t>
  </si>
  <si>
    <t>პროგრამა - ფოლკლორის პოლულარიზაცია და ხელშეწყობა</t>
  </si>
  <si>
    <t>პროგრამა - საგანმანათლებლო დაწესებულებების 
ინფრასტრუქტურის გაუმჯობესება და ინვენტარით აღჭურვა</t>
  </si>
  <si>
    <t>კონს.ტ</t>
  </si>
  <si>
    <t xml:space="preserve">სახელმწიფო შესყიდვების წლიური გეგმა </t>
  </si>
  <si>
    <t>ქვეპროგრამა - პროექტების მხარდაჭერა, ფესტივალების და ღონისძიებების ორგანიზება</t>
  </si>
  <si>
    <t>ქვეპროგრამა - ახალი ინდივიდუალური შემოქმედებითი პროექტების ხელშეწყობა</t>
  </si>
  <si>
    <t>საინჟინრო მომსახურებები</t>
  </si>
  <si>
    <t>იურიდიული მომსახურება</t>
  </si>
  <si>
    <t>ფაქტიური გადახდები</t>
  </si>
  <si>
    <t>ელექტრომოწყობუილობები და აპარატურა</t>
  </si>
  <si>
    <t>ქვეპროგრამა - უმაღლესი განათლება</t>
  </si>
  <si>
    <t>39200000</t>
  </si>
  <si>
    <t>ქვეპროგრამა - უცხოეთში სტაჟირება</t>
  </si>
  <si>
    <t>ეტ</t>
  </si>
  <si>
    <t xml:space="preserve">ქვეპროგრამა - სტუდენტთა დახმარება </t>
  </si>
  <si>
    <t>მრავალწლიანი საექსპერტო მომსახურება</t>
  </si>
  <si>
    <t>1. შედგენის თარიღი: 20.12.2023 წელი</t>
  </si>
  <si>
    <t>4. დაფინანსების წყარო: აჭარის ავტონომიური რესპუბლიკის
 2024 წლის რესპუბლიკური ბიუჯეტი</t>
  </si>
  <si>
    <t>საზოგადოებისათვის მომსახურებების გაწევა</t>
  </si>
  <si>
    <t>ფეთქებადი ნივთიერებები</t>
  </si>
  <si>
    <t>ექსკლუზივი</t>
  </si>
  <si>
    <t>კონკ.</t>
  </si>
  <si>
    <t>ქსოვილების, ტანსაცმლის და ტყავის წარმოების მანქანა დანადგარები</t>
  </si>
  <si>
    <t>გარედან ჩასაცმელი ტანსაცმელი</t>
  </si>
  <si>
    <t>ტანსაცმელი</t>
  </si>
  <si>
    <t>ფეხსაცმელი</t>
  </si>
  <si>
    <t>II-IV</t>
  </si>
  <si>
    <t>ფ</t>
  </si>
  <si>
    <t>საფეიქრო ნაწარმი</t>
  </si>
  <si>
    <t>10;</t>
  </si>
  <si>
    <t>6;11</t>
  </si>
  <si>
    <t>12;</t>
  </si>
  <si>
    <t>7;13</t>
  </si>
  <si>
    <t>8;9;14;15;16;17</t>
  </si>
  <si>
    <t>19;</t>
  </si>
  <si>
    <t>18;</t>
  </si>
  <si>
    <t>20;</t>
  </si>
  <si>
    <t>23;</t>
  </si>
  <si>
    <t>24;</t>
  </si>
  <si>
    <t>25;</t>
  </si>
  <si>
    <t>23;25</t>
  </si>
  <si>
    <t>3;27</t>
  </si>
  <si>
    <t>2;28</t>
  </si>
  <si>
    <t>29;</t>
  </si>
  <si>
    <t>30;</t>
  </si>
  <si>
    <t>31;</t>
  </si>
  <si>
    <t>36;37</t>
  </si>
  <si>
    <t>23;42</t>
  </si>
  <si>
    <t>49;55</t>
  </si>
  <si>
    <t>1;26;31;56</t>
  </si>
  <si>
    <t>4;58</t>
  </si>
  <si>
    <t>51;60</t>
  </si>
  <si>
    <t>22;40;63</t>
  </si>
  <si>
    <t>72;73</t>
  </si>
  <si>
    <t>66;74</t>
  </si>
  <si>
    <t>61;75</t>
  </si>
  <si>
    <t>21;76</t>
  </si>
  <si>
    <t>79; 80;81;82</t>
  </si>
  <si>
    <t>გაუქმებული ხელშეკრულება</t>
  </si>
  <si>
    <t>64;65;84</t>
  </si>
  <si>
    <t>85;</t>
  </si>
  <si>
    <t>70;90;92</t>
  </si>
  <si>
    <t>53;86;95</t>
  </si>
  <si>
    <t>62;78;96</t>
  </si>
  <si>
    <t>93;97</t>
  </si>
  <si>
    <t>45;97</t>
  </si>
  <si>
    <t>47;48;54;59;77;89;98</t>
  </si>
  <si>
    <t>საზომი ხელსაწყოები</t>
  </si>
  <si>
    <t>სილქ. მობილური</t>
  </si>
  <si>
    <t>გამაგრილებელი და სავენტილაციო მოწყობილობები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</si>
</sst>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₾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1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0" fillId="0" borderId="4" xfId="0" applyBorder="1"/>
    <xf numFmtId="0" fontId="8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11" fillId="0" borderId="4" xfId="0" applyFont="1" applyBorder="1"/>
    <xf numFmtId="0" fontId="11" fillId="0" borderId="0" xfId="0" applyFont="1"/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wrapText="1"/>
    </xf>
    <xf numFmtId="0" fontId="11" fillId="0" borderId="4" xfId="0" applyFont="1" applyFill="1" applyBorder="1"/>
    <xf numFmtId="0" fontId="11" fillId="0" borderId="0" xfId="0" applyFont="1" applyFill="1"/>
    <xf numFmtId="0" fontId="11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wrapText="1"/>
    </xf>
    <xf numFmtId="0" fontId="0" fillId="0" borderId="0" xfId="0" applyFill="1"/>
    <xf numFmtId="0" fontId="0" fillId="0" borderId="4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abSelected="1" view="pageBreakPreview" topLeftCell="A42" zoomScale="110" zoomScaleNormal="110" zoomScaleSheetLayoutView="110" workbookViewId="0">
      <selection activeCell="C54" sqref="C54"/>
    </sheetView>
  </sheetViews>
  <sheetFormatPr defaultRowHeight="15" x14ac:dyDescent="0.25"/>
  <cols>
    <col min="1" max="1" width="3.5703125" customWidth="1"/>
    <col min="2" max="2" width="10.28515625" customWidth="1"/>
    <col min="3" max="3" width="51.7109375" customWidth="1"/>
    <col min="4" max="4" width="13.42578125" customWidth="1"/>
    <col min="5" max="5" width="6.42578125" customWidth="1"/>
    <col min="6" max="6" width="7.28515625" customWidth="1"/>
    <col min="7" max="7" width="39.140625" customWidth="1"/>
    <col min="8" max="8" width="11.42578125" style="47" customWidth="1"/>
    <col min="9" max="9" width="11.85546875" style="47" customWidth="1"/>
    <col min="10" max="10" width="23.140625" style="25" customWidth="1"/>
    <col min="11" max="11" width="27.28515625" customWidth="1"/>
  </cols>
  <sheetData>
    <row r="1" spans="1:11" ht="34.5" customHeight="1" x14ac:dyDescent="0.25">
      <c r="A1" s="86" t="s">
        <v>162</v>
      </c>
      <c r="B1" s="87"/>
      <c r="C1" s="87"/>
      <c r="D1" s="87"/>
      <c r="E1" s="87"/>
      <c r="F1" s="87"/>
      <c r="G1" s="88"/>
      <c r="H1" s="24"/>
      <c r="I1" s="2"/>
      <c r="J1" s="54">
        <v>102</v>
      </c>
      <c r="K1" s="6"/>
    </row>
    <row r="2" spans="1:11" ht="27" customHeight="1" x14ac:dyDescent="0.25">
      <c r="A2" s="89" t="s">
        <v>175</v>
      </c>
      <c r="B2" s="90"/>
      <c r="C2" s="90"/>
      <c r="D2" s="91"/>
      <c r="E2" s="92" t="s">
        <v>0</v>
      </c>
      <c r="F2" s="93"/>
      <c r="G2" s="94"/>
      <c r="H2" s="26"/>
      <c r="I2" s="3"/>
      <c r="J2" s="9"/>
      <c r="K2" s="6"/>
    </row>
    <row r="3" spans="1:11" ht="40.5" customHeight="1" x14ac:dyDescent="0.25">
      <c r="A3" s="92" t="s">
        <v>1</v>
      </c>
      <c r="B3" s="90"/>
      <c r="C3" s="90"/>
      <c r="D3" s="91"/>
      <c r="E3" s="92" t="s">
        <v>176</v>
      </c>
      <c r="F3" s="90"/>
      <c r="G3" s="91"/>
      <c r="H3" s="26"/>
      <c r="I3" s="2"/>
      <c r="J3" s="9"/>
      <c r="K3" s="6"/>
    </row>
    <row r="4" spans="1:11" ht="16.5" customHeight="1" x14ac:dyDescent="0.25">
      <c r="A4" s="89"/>
      <c r="B4" s="90"/>
      <c r="C4" s="90"/>
      <c r="D4" s="90"/>
      <c r="E4" s="90"/>
      <c r="F4" s="90"/>
      <c r="G4" s="91"/>
      <c r="H4" s="26"/>
      <c r="I4" s="2"/>
      <c r="J4" s="9"/>
      <c r="K4" s="6"/>
    </row>
    <row r="5" spans="1:11" ht="33.75" customHeight="1" x14ac:dyDescent="0.25">
      <c r="A5" s="92" t="s">
        <v>2</v>
      </c>
      <c r="B5" s="90"/>
      <c r="C5" s="90"/>
      <c r="D5" s="91"/>
      <c r="E5" s="95">
        <f>D9+D145+D186+D209</f>
        <v>53610966</v>
      </c>
      <c r="F5" s="96"/>
      <c r="G5" s="97"/>
      <c r="H5" s="26"/>
      <c r="I5" s="2"/>
      <c r="J5" s="9"/>
      <c r="K5" s="6"/>
    </row>
    <row r="6" spans="1:11" ht="18.75" customHeight="1" x14ac:dyDescent="0.25">
      <c r="A6" s="98"/>
      <c r="B6" s="99"/>
      <c r="C6" s="99"/>
      <c r="D6" s="99"/>
      <c r="E6" s="99"/>
      <c r="F6" s="99"/>
      <c r="G6" s="100"/>
      <c r="H6" s="27"/>
      <c r="I6" s="2"/>
      <c r="J6" s="9"/>
      <c r="K6" s="6"/>
    </row>
    <row r="7" spans="1:11" ht="60" x14ac:dyDescent="0.25">
      <c r="A7" s="2" t="s">
        <v>3</v>
      </c>
      <c r="B7" s="3" t="s">
        <v>4</v>
      </c>
      <c r="C7" s="2" t="s">
        <v>5</v>
      </c>
      <c r="D7" s="3" t="s">
        <v>6</v>
      </c>
      <c r="E7" s="3" t="s">
        <v>7</v>
      </c>
      <c r="F7" s="3" t="s">
        <v>8</v>
      </c>
      <c r="G7" s="2" t="s">
        <v>115</v>
      </c>
      <c r="H7" s="2" t="s">
        <v>146</v>
      </c>
      <c r="I7" s="3" t="s">
        <v>147</v>
      </c>
      <c r="J7" s="28"/>
      <c r="K7" s="29" t="s">
        <v>167</v>
      </c>
    </row>
    <row r="8" spans="1:1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/>
      <c r="I8" s="2"/>
      <c r="J8" s="30"/>
      <c r="K8" s="6"/>
    </row>
    <row r="9" spans="1:11" ht="27.75" customHeight="1" x14ac:dyDescent="0.25">
      <c r="A9" s="101" t="s">
        <v>9</v>
      </c>
      <c r="B9" s="102"/>
      <c r="C9" s="103"/>
      <c r="D9" s="31">
        <f>D10+D79+D99+D104+D128+D137+D140</f>
        <v>775616</v>
      </c>
      <c r="E9" s="2"/>
      <c r="F9" s="2"/>
      <c r="G9" s="2"/>
      <c r="H9" s="2"/>
      <c r="I9" s="2"/>
      <c r="J9" s="9"/>
      <c r="K9" s="6"/>
    </row>
    <row r="10" spans="1:11" ht="21.75" customHeight="1" x14ac:dyDescent="0.25">
      <c r="A10" s="85" t="s">
        <v>10</v>
      </c>
      <c r="B10" s="75"/>
      <c r="C10" s="76"/>
      <c r="D10" s="32">
        <f>SUM(D11:D78)</f>
        <v>118580</v>
      </c>
      <c r="E10" s="2"/>
      <c r="F10" s="2"/>
      <c r="G10" s="2"/>
      <c r="H10" s="2"/>
      <c r="I10" s="2"/>
      <c r="J10" s="9"/>
      <c r="K10" s="6"/>
    </row>
    <row r="11" spans="1:11" ht="32.25" customHeight="1" x14ac:dyDescent="0.25">
      <c r="A11" s="2">
        <v>1</v>
      </c>
      <c r="B11" s="2">
        <v>18100000</v>
      </c>
      <c r="C11" s="3" t="s">
        <v>11</v>
      </c>
      <c r="D11" s="52">
        <v>525</v>
      </c>
      <c r="E11" s="2" t="s">
        <v>12</v>
      </c>
      <c r="F11" s="2" t="s">
        <v>13</v>
      </c>
      <c r="G11" s="2" t="s">
        <v>117</v>
      </c>
      <c r="H11" s="2">
        <f>200</f>
        <v>200</v>
      </c>
      <c r="I11" s="2">
        <f>D11-H11</f>
        <v>325</v>
      </c>
      <c r="J11" s="9">
        <v>97</v>
      </c>
      <c r="K11" s="6"/>
    </row>
    <row r="12" spans="1:11" ht="32.25" customHeight="1" x14ac:dyDescent="0.25">
      <c r="A12" s="2">
        <v>2</v>
      </c>
      <c r="B12" s="2">
        <v>18200000</v>
      </c>
      <c r="C12" s="3" t="s">
        <v>182</v>
      </c>
      <c r="D12" s="4">
        <v>115</v>
      </c>
      <c r="E12" s="2" t="s">
        <v>12</v>
      </c>
      <c r="F12" s="2" t="s">
        <v>185</v>
      </c>
      <c r="G12" s="2" t="s">
        <v>117</v>
      </c>
      <c r="H12" s="2">
        <v>115</v>
      </c>
      <c r="I12" s="2">
        <f t="shared" ref="I12:I77" si="0">D12-H12</f>
        <v>0</v>
      </c>
      <c r="J12" s="9">
        <v>67</v>
      </c>
      <c r="K12" s="6"/>
    </row>
    <row r="13" spans="1:11" ht="32.25" customHeight="1" x14ac:dyDescent="0.25">
      <c r="A13" s="2">
        <v>3</v>
      </c>
      <c r="B13" s="2">
        <v>18300000</v>
      </c>
      <c r="C13" s="3" t="s">
        <v>183</v>
      </c>
      <c r="D13" s="4">
        <v>50</v>
      </c>
      <c r="E13" s="2" t="s">
        <v>12</v>
      </c>
      <c r="F13" s="2" t="s">
        <v>185</v>
      </c>
      <c r="G13" s="2"/>
      <c r="H13" s="2"/>
      <c r="I13" s="2">
        <f t="shared" si="0"/>
        <v>50</v>
      </c>
      <c r="J13" s="9"/>
      <c r="K13" s="6"/>
    </row>
    <row r="14" spans="1:11" ht="30" customHeight="1" x14ac:dyDescent="0.25">
      <c r="A14" s="2">
        <v>4</v>
      </c>
      <c r="B14" s="2">
        <v>18500000</v>
      </c>
      <c r="C14" s="3" t="s">
        <v>14</v>
      </c>
      <c r="D14" s="4">
        <v>100</v>
      </c>
      <c r="E14" s="2" t="s">
        <v>12</v>
      </c>
      <c r="F14" s="2" t="s">
        <v>13</v>
      </c>
      <c r="G14" s="2" t="s">
        <v>117</v>
      </c>
      <c r="H14" s="2"/>
      <c r="I14" s="2">
        <f t="shared" si="0"/>
        <v>100</v>
      </c>
      <c r="J14" s="9"/>
      <c r="K14" s="6"/>
    </row>
    <row r="15" spans="1:11" ht="30" customHeight="1" x14ac:dyDescent="0.25">
      <c r="A15" s="2">
        <v>5</v>
      </c>
      <c r="B15" s="2">
        <v>18800000</v>
      </c>
      <c r="C15" s="3" t="s">
        <v>184</v>
      </c>
      <c r="D15" s="4">
        <v>110</v>
      </c>
      <c r="E15" s="2" t="s">
        <v>12</v>
      </c>
      <c r="F15" s="2" t="s">
        <v>185</v>
      </c>
      <c r="G15" s="2" t="s">
        <v>117</v>
      </c>
      <c r="H15" s="2">
        <v>110</v>
      </c>
      <c r="I15" s="2">
        <f t="shared" si="0"/>
        <v>0</v>
      </c>
      <c r="J15" s="9">
        <v>67</v>
      </c>
      <c r="K15" s="6"/>
    </row>
    <row r="16" spans="1:11" ht="21.75" customHeight="1" x14ac:dyDescent="0.25">
      <c r="A16" s="2">
        <v>6</v>
      </c>
      <c r="B16" s="2">
        <v>18900000</v>
      </c>
      <c r="C16" s="3" t="s">
        <v>122</v>
      </c>
      <c r="D16" s="4">
        <v>300</v>
      </c>
      <c r="E16" s="2" t="s">
        <v>12</v>
      </c>
      <c r="F16" s="2" t="s">
        <v>13</v>
      </c>
      <c r="G16" s="2" t="s">
        <v>117</v>
      </c>
      <c r="H16" s="2"/>
      <c r="I16" s="2">
        <f t="shared" si="0"/>
        <v>300</v>
      </c>
      <c r="J16" s="9"/>
      <c r="K16" s="6"/>
    </row>
    <row r="17" spans="1:11" ht="24.75" customHeight="1" x14ac:dyDescent="0.25">
      <c r="A17" s="2">
        <v>7</v>
      </c>
      <c r="B17" s="2">
        <v>19400000</v>
      </c>
      <c r="C17" s="3" t="s">
        <v>15</v>
      </c>
      <c r="D17" s="4">
        <v>100</v>
      </c>
      <c r="E17" s="2" t="s">
        <v>12</v>
      </c>
      <c r="F17" s="2" t="s">
        <v>13</v>
      </c>
      <c r="G17" s="2" t="s">
        <v>117</v>
      </c>
      <c r="H17" s="2"/>
      <c r="I17" s="2">
        <f t="shared" si="0"/>
        <v>100</v>
      </c>
      <c r="J17" s="9"/>
      <c r="K17" s="6"/>
    </row>
    <row r="18" spans="1:11" ht="34.5" customHeight="1" x14ac:dyDescent="0.25">
      <c r="A18" s="2">
        <v>8</v>
      </c>
      <c r="B18" s="2">
        <v>19600000</v>
      </c>
      <c r="C18" s="3" t="s">
        <v>16</v>
      </c>
      <c r="D18" s="4">
        <v>800</v>
      </c>
      <c r="E18" s="2" t="s">
        <v>12</v>
      </c>
      <c r="F18" s="2" t="s">
        <v>13</v>
      </c>
      <c r="G18" s="2" t="s">
        <v>117</v>
      </c>
      <c r="H18" s="2"/>
      <c r="I18" s="2">
        <f t="shared" si="0"/>
        <v>800</v>
      </c>
      <c r="J18" s="9"/>
      <c r="K18" s="6"/>
    </row>
    <row r="19" spans="1:11" ht="31.5" customHeight="1" x14ac:dyDescent="0.25">
      <c r="A19" s="2">
        <v>9</v>
      </c>
      <c r="B19" s="2">
        <v>22200000</v>
      </c>
      <c r="C19" s="3" t="s">
        <v>17</v>
      </c>
      <c r="D19" s="4">
        <v>600</v>
      </c>
      <c r="E19" s="2" t="s">
        <v>12</v>
      </c>
      <c r="F19" s="2" t="s">
        <v>13</v>
      </c>
      <c r="G19" s="2" t="s">
        <v>117</v>
      </c>
      <c r="H19" s="2">
        <v>227.6</v>
      </c>
      <c r="I19" s="2">
        <f t="shared" si="0"/>
        <v>372.4</v>
      </c>
      <c r="J19" s="9" t="s">
        <v>197</v>
      </c>
      <c r="K19" s="6"/>
    </row>
    <row r="20" spans="1:11" ht="34.5" customHeight="1" x14ac:dyDescent="0.25">
      <c r="A20" s="2">
        <v>10</v>
      </c>
      <c r="B20" s="2">
        <v>22300000</v>
      </c>
      <c r="C20" s="3" t="s">
        <v>18</v>
      </c>
      <c r="D20" s="4">
        <v>300</v>
      </c>
      <c r="E20" s="2" t="s">
        <v>12</v>
      </c>
      <c r="F20" s="2" t="s">
        <v>13</v>
      </c>
      <c r="G20" s="2" t="s">
        <v>117</v>
      </c>
      <c r="H20" s="2"/>
      <c r="I20" s="2">
        <f t="shared" si="0"/>
        <v>300</v>
      </c>
      <c r="J20" s="9"/>
      <c r="K20" s="6"/>
    </row>
    <row r="21" spans="1:11" ht="37.5" customHeight="1" x14ac:dyDescent="0.25">
      <c r="A21" s="2">
        <v>11</v>
      </c>
      <c r="B21" s="2">
        <v>22400000</v>
      </c>
      <c r="C21" s="3" t="s">
        <v>19</v>
      </c>
      <c r="D21" s="4">
        <v>6900</v>
      </c>
      <c r="E21" s="2" t="s">
        <v>37</v>
      </c>
      <c r="F21" s="2" t="s">
        <v>13</v>
      </c>
      <c r="G21" s="2"/>
      <c r="H21" s="2">
        <f>744.12+6150</f>
        <v>6894.12</v>
      </c>
      <c r="I21" s="11">
        <f t="shared" si="0"/>
        <v>5.8800000000001091</v>
      </c>
      <c r="J21" s="9" t="s">
        <v>207</v>
      </c>
      <c r="K21" s="6"/>
    </row>
    <row r="22" spans="1:11" ht="48.75" customHeight="1" x14ac:dyDescent="0.25">
      <c r="A22" s="2">
        <v>12</v>
      </c>
      <c r="B22" s="2">
        <v>22800000</v>
      </c>
      <c r="C22" s="3" t="s">
        <v>20</v>
      </c>
      <c r="D22" s="4">
        <v>2500</v>
      </c>
      <c r="E22" s="2" t="s">
        <v>12</v>
      </c>
      <c r="F22" s="2" t="s">
        <v>13</v>
      </c>
      <c r="G22" s="2" t="s">
        <v>117</v>
      </c>
      <c r="H22" s="2"/>
      <c r="I22" s="2">
        <f t="shared" si="0"/>
        <v>2500</v>
      </c>
      <c r="J22" s="9"/>
      <c r="K22" s="6"/>
    </row>
    <row r="23" spans="1:11" ht="48.75" customHeight="1" x14ac:dyDescent="0.25">
      <c r="A23" s="2">
        <v>13</v>
      </c>
      <c r="B23" s="2">
        <v>24600000</v>
      </c>
      <c r="C23" s="3" t="s">
        <v>178</v>
      </c>
      <c r="D23" s="4">
        <v>1500</v>
      </c>
      <c r="E23" s="2" t="s">
        <v>12</v>
      </c>
      <c r="F23" s="2" t="s">
        <v>13</v>
      </c>
      <c r="G23" s="2" t="s">
        <v>117</v>
      </c>
      <c r="H23" s="2">
        <v>1500</v>
      </c>
      <c r="I23" s="2">
        <f t="shared" si="0"/>
        <v>0</v>
      </c>
      <c r="J23" s="9" t="s">
        <v>188</v>
      </c>
      <c r="K23" s="6"/>
    </row>
    <row r="24" spans="1:11" ht="30.75" customHeight="1" x14ac:dyDescent="0.25">
      <c r="A24" s="2">
        <v>14</v>
      </c>
      <c r="B24" s="2">
        <v>24900000</v>
      </c>
      <c r="C24" s="3" t="s">
        <v>21</v>
      </c>
      <c r="D24" s="4">
        <v>300</v>
      </c>
      <c r="E24" s="2" t="s">
        <v>12</v>
      </c>
      <c r="F24" s="2" t="s">
        <v>13</v>
      </c>
      <c r="G24" s="2" t="s">
        <v>117</v>
      </c>
      <c r="H24" s="2"/>
      <c r="I24" s="2">
        <f t="shared" si="0"/>
        <v>300</v>
      </c>
      <c r="J24" s="9"/>
      <c r="K24" s="6"/>
    </row>
    <row r="25" spans="1:11" ht="42.75" customHeight="1" x14ac:dyDescent="0.25">
      <c r="A25" s="2">
        <v>15</v>
      </c>
      <c r="B25" s="2">
        <v>30100000</v>
      </c>
      <c r="C25" s="3" t="s">
        <v>22</v>
      </c>
      <c r="D25" s="4">
        <v>3700</v>
      </c>
      <c r="E25" s="2" t="s">
        <v>37</v>
      </c>
      <c r="F25" s="2" t="s">
        <v>13</v>
      </c>
      <c r="G25" s="2"/>
      <c r="H25" s="2">
        <f>3681</f>
        <v>3681</v>
      </c>
      <c r="I25" s="2">
        <f t="shared" si="0"/>
        <v>19</v>
      </c>
      <c r="J25" s="9">
        <v>52</v>
      </c>
      <c r="K25" s="6"/>
    </row>
    <row r="26" spans="1:11" ht="44.25" customHeight="1" x14ac:dyDescent="0.25">
      <c r="A26" s="2">
        <v>16</v>
      </c>
      <c r="B26" s="2">
        <v>30100000</v>
      </c>
      <c r="C26" s="3" t="s">
        <v>22</v>
      </c>
      <c r="D26" s="4">
        <v>6050</v>
      </c>
      <c r="E26" s="2" t="s">
        <v>23</v>
      </c>
      <c r="F26" s="2" t="s">
        <v>13</v>
      </c>
      <c r="G26" s="2"/>
      <c r="H26" s="2">
        <f>1455+4592.5</f>
        <v>6047.5</v>
      </c>
      <c r="I26" s="11">
        <f t="shared" si="0"/>
        <v>2.5</v>
      </c>
      <c r="J26" s="9" t="s">
        <v>206</v>
      </c>
      <c r="K26" s="6"/>
    </row>
    <row r="27" spans="1:11" ht="24" x14ac:dyDescent="0.25">
      <c r="A27" s="2">
        <v>17</v>
      </c>
      <c r="B27" s="11">
        <v>30200000</v>
      </c>
      <c r="C27" s="12" t="s">
        <v>24</v>
      </c>
      <c r="D27" s="13">
        <v>300</v>
      </c>
      <c r="E27" s="11" t="s">
        <v>37</v>
      </c>
      <c r="F27" s="2" t="s">
        <v>13</v>
      </c>
      <c r="G27" s="2"/>
      <c r="H27" s="2"/>
      <c r="I27" s="2">
        <f t="shared" si="0"/>
        <v>300</v>
      </c>
      <c r="J27" s="9"/>
      <c r="K27" s="6"/>
    </row>
    <row r="28" spans="1:11" ht="24" x14ac:dyDescent="0.25">
      <c r="A28" s="2">
        <v>18</v>
      </c>
      <c r="B28" s="11">
        <v>30200000</v>
      </c>
      <c r="C28" s="12" t="s">
        <v>24</v>
      </c>
      <c r="D28" s="13">
        <v>1050</v>
      </c>
      <c r="E28" s="11" t="s">
        <v>118</v>
      </c>
      <c r="F28" s="2" t="s">
        <v>13</v>
      </c>
      <c r="G28" s="2"/>
      <c r="H28" s="2">
        <f>1050</f>
        <v>1050</v>
      </c>
      <c r="I28" s="58">
        <f t="shared" si="0"/>
        <v>0</v>
      </c>
      <c r="J28" s="9" t="s">
        <v>196</v>
      </c>
      <c r="K28" s="6"/>
    </row>
    <row r="29" spans="1:11" ht="32.25" customHeight="1" x14ac:dyDescent="0.25">
      <c r="A29" s="2">
        <v>19</v>
      </c>
      <c r="B29" s="2">
        <v>31100000</v>
      </c>
      <c r="C29" s="3" t="s">
        <v>25</v>
      </c>
      <c r="D29" s="4">
        <v>200</v>
      </c>
      <c r="E29" s="2" t="s">
        <v>12</v>
      </c>
      <c r="F29" s="2" t="s">
        <v>13</v>
      </c>
      <c r="G29" s="2" t="s">
        <v>117</v>
      </c>
      <c r="H29" s="2"/>
      <c r="I29" s="2">
        <f t="shared" si="0"/>
        <v>200</v>
      </c>
      <c r="J29" s="9"/>
      <c r="K29" s="6"/>
    </row>
    <row r="30" spans="1:11" ht="28.5" customHeight="1" x14ac:dyDescent="0.25">
      <c r="A30" s="2">
        <v>20</v>
      </c>
      <c r="B30" s="2">
        <v>31200000</v>
      </c>
      <c r="C30" s="3" t="s">
        <v>26</v>
      </c>
      <c r="D30" s="4">
        <v>380</v>
      </c>
      <c r="E30" s="2" t="s">
        <v>12</v>
      </c>
      <c r="F30" s="2" t="s">
        <v>13</v>
      </c>
      <c r="G30" s="2" t="s">
        <v>117</v>
      </c>
      <c r="H30" s="2"/>
      <c r="I30" s="2">
        <f t="shared" si="0"/>
        <v>380</v>
      </c>
      <c r="J30" s="9"/>
      <c r="K30" s="6"/>
    </row>
    <row r="31" spans="1:11" ht="23.25" customHeight="1" x14ac:dyDescent="0.25">
      <c r="A31" s="2">
        <v>21</v>
      </c>
      <c r="B31" s="2">
        <v>31300000</v>
      </c>
      <c r="C31" s="3" t="s">
        <v>27</v>
      </c>
      <c r="D31" s="4">
        <v>300</v>
      </c>
      <c r="E31" s="2" t="s">
        <v>12</v>
      </c>
      <c r="F31" s="2" t="s">
        <v>13</v>
      </c>
      <c r="G31" s="2" t="s">
        <v>117</v>
      </c>
      <c r="H31" s="2"/>
      <c r="I31" s="2">
        <f t="shared" si="0"/>
        <v>300</v>
      </c>
      <c r="J31" s="9"/>
      <c r="K31" s="6"/>
    </row>
    <row r="32" spans="1:11" ht="30" customHeight="1" x14ac:dyDescent="0.25">
      <c r="A32" s="2">
        <v>22</v>
      </c>
      <c r="B32" s="2">
        <v>31400000</v>
      </c>
      <c r="C32" s="3" t="s">
        <v>28</v>
      </c>
      <c r="D32" s="4">
        <v>800</v>
      </c>
      <c r="E32" s="2" t="s">
        <v>12</v>
      </c>
      <c r="F32" s="2" t="s">
        <v>13</v>
      </c>
      <c r="G32" s="2" t="s">
        <v>117</v>
      </c>
      <c r="H32" s="2">
        <f>420+120</f>
        <v>540</v>
      </c>
      <c r="I32" s="2">
        <f t="shared" si="0"/>
        <v>260</v>
      </c>
      <c r="J32" s="9" t="s">
        <v>223</v>
      </c>
      <c r="K32" s="6"/>
    </row>
    <row r="33" spans="1:11" ht="26.25" customHeight="1" x14ac:dyDescent="0.25">
      <c r="A33" s="2">
        <v>23</v>
      </c>
      <c r="B33" s="2">
        <v>31500000</v>
      </c>
      <c r="C33" s="3" t="s">
        <v>29</v>
      </c>
      <c r="D33" s="4">
        <v>1020</v>
      </c>
      <c r="E33" s="2" t="s">
        <v>12</v>
      </c>
      <c r="F33" s="2" t="s">
        <v>13</v>
      </c>
      <c r="G33" s="2" t="s">
        <v>117</v>
      </c>
      <c r="H33" s="2">
        <v>130</v>
      </c>
      <c r="I33" s="2">
        <f t="shared" si="0"/>
        <v>890</v>
      </c>
      <c r="J33" s="9">
        <v>67</v>
      </c>
      <c r="K33" s="6"/>
    </row>
    <row r="34" spans="1:11" ht="26.25" customHeight="1" x14ac:dyDescent="0.25">
      <c r="A34" s="2">
        <v>24</v>
      </c>
      <c r="B34" s="2">
        <v>31600000</v>
      </c>
      <c r="C34" s="3" t="s">
        <v>168</v>
      </c>
      <c r="D34" s="4">
        <v>250</v>
      </c>
      <c r="E34" s="2" t="s">
        <v>12</v>
      </c>
      <c r="F34" s="2" t="s">
        <v>13</v>
      </c>
      <c r="G34" s="2" t="s">
        <v>117</v>
      </c>
      <c r="H34" s="2">
        <v>164</v>
      </c>
      <c r="I34" s="2">
        <f t="shared" si="0"/>
        <v>86</v>
      </c>
      <c r="J34" s="9">
        <v>93</v>
      </c>
      <c r="K34" s="6"/>
    </row>
    <row r="35" spans="1:11" ht="43.5" customHeight="1" x14ac:dyDescent="0.25">
      <c r="A35" s="2">
        <v>25</v>
      </c>
      <c r="B35" s="2">
        <v>32300000</v>
      </c>
      <c r="C35" s="3" t="s">
        <v>30</v>
      </c>
      <c r="D35" s="4">
        <v>200</v>
      </c>
      <c r="E35" s="2" t="s">
        <v>12</v>
      </c>
      <c r="F35" s="2" t="s">
        <v>13</v>
      </c>
      <c r="G35" s="2" t="s">
        <v>117</v>
      </c>
      <c r="H35" s="2"/>
      <c r="I35" s="2">
        <f t="shared" si="0"/>
        <v>200</v>
      </c>
      <c r="J35" s="9"/>
      <c r="K35" s="6"/>
    </row>
    <row r="36" spans="1:11" x14ac:dyDescent="0.25">
      <c r="A36" s="2">
        <v>26</v>
      </c>
      <c r="B36" s="2">
        <v>32400000</v>
      </c>
      <c r="C36" s="3" t="s">
        <v>31</v>
      </c>
      <c r="D36" s="4">
        <v>3100</v>
      </c>
      <c r="E36" s="2" t="s">
        <v>12</v>
      </c>
      <c r="F36" s="2" t="s">
        <v>13</v>
      </c>
      <c r="G36" s="2" t="s">
        <v>117</v>
      </c>
      <c r="H36" s="2"/>
      <c r="I36" s="2">
        <f t="shared" si="0"/>
        <v>3100</v>
      </c>
      <c r="J36" s="9"/>
      <c r="K36" s="6"/>
    </row>
    <row r="37" spans="1:11" ht="27.75" customHeight="1" x14ac:dyDescent="0.25">
      <c r="A37" s="2">
        <v>27</v>
      </c>
      <c r="B37" s="2">
        <v>32500000</v>
      </c>
      <c r="C37" s="3" t="s">
        <v>32</v>
      </c>
      <c r="D37" s="4">
        <v>150</v>
      </c>
      <c r="E37" s="2" t="s">
        <v>12</v>
      </c>
      <c r="F37" s="2" t="s">
        <v>13</v>
      </c>
      <c r="G37" s="2" t="s">
        <v>117</v>
      </c>
      <c r="H37" s="2"/>
      <c r="I37" s="2">
        <f t="shared" si="0"/>
        <v>150</v>
      </c>
      <c r="J37" s="9"/>
      <c r="K37" s="6"/>
    </row>
    <row r="38" spans="1:11" ht="19.5" customHeight="1" x14ac:dyDescent="0.25">
      <c r="A38" s="2">
        <v>28</v>
      </c>
      <c r="B38" s="2">
        <v>33700000</v>
      </c>
      <c r="C38" s="3" t="s">
        <v>33</v>
      </c>
      <c r="D38" s="52">
        <v>3250</v>
      </c>
      <c r="E38" s="2" t="s">
        <v>12</v>
      </c>
      <c r="F38" s="2" t="s">
        <v>13</v>
      </c>
      <c r="G38" s="2" t="s">
        <v>117</v>
      </c>
      <c r="H38" s="2">
        <f>3100+140</f>
        <v>3240</v>
      </c>
      <c r="I38" s="2">
        <f t="shared" si="0"/>
        <v>10</v>
      </c>
      <c r="J38" s="9" t="s">
        <v>224</v>
      </c>
      <c r="K38" s="6"/>
    </row>
    <row r="39" spans="1:11" ht="34.5" customHeight="1" x14ac:dyDescent="0.25">
      <c r="A39" s="2">
        <v>29</v>
      </c>
      <c r="B39" s="2">
        <v>35100000</v>
      </c>
      <c r="C39" s="3" t="s">
        <v>34</v>
      </c>
      <c r="D39" s="4">
        <v>350</v>
      </c>
      <c r="E39" s="2" t="s">
        <v>12</v>
      </c>
      <c r="F39" s="2" t="s">
        <v>13</v>
      </c>
      <c r="G39" s="2" t="s">
        <v>117</v>
      </c>
      <c r="H39" s="2"/>
      <c r="I39" s="2">
        <f t="shared" si="0"/>
        <v>350</v>
      </c>
      <c r="J39" s="9"/>
      <c r="K39" s="6"/>
    </row>
    <row r="40" spans="1:11" ht="22.5" customHeight="1" x14ac:dyDescent="0.25">
      <c r="A40" s="2">
        <v>30</v>
      </c>
      <c r="B40" s="2">
        <v>35800000</v>
      </c>
      <c r="C40" s="3" t="s">
        <v>35</v>
      </c>
      <c r="D40" s="4">
        <v>300</v>
      </c>
      <c r="E40" s="2" t="s">
        <v>12</v>
      </c>
      <c r="F40" s="2" t="s">
        <v>13</v>
      </c>
      <c r="G40" s="2" t="s">
        <v>117</v>
      </c>
      <c r="H40" s="2"/>
      <c r="I40" s="2">
        <f t="shared" si="0"/>
        <v>300</v>
      </c>
      <c r="J40" s="9"/>
      <c r="K40" s="6"/>
    </row>
    <row r="41" spans="1:11" ht="22.5" customHeight="1" x14ac:dyDescent="0.25">
      <c r="A41" s="2">
        <v>31</v>
      </c>
      <c r="B41" s="56">
        <v>38300000</v>
      </c>
      <c r="C41" s="3" t="s">
        <v>226</v>
      </c>
      <c r="D41" s="4">
        <v>50</v>
      </c>
      <c r="E41" s="2" t="s">
        <v>12</v>
      </c>
      <c r="F41" s="2" t="s">
        <v>185</v>
      </c>
      <c r="G41" s="2"/>
      <c r="H41" s="2">
        <v>50</v>
      </c>
      <c r="I41" s="11">
        <f t="shared" si="0"/>
        <v>0</v>
      </c>
      <c r="J41" s="9">
        <v>67</v>
      </c>
      <c r="K41" s="6"/>
    </row>
    <row r="42" spans="1:11" ht="18.75" customHeight="1" x14ac:dyDescent="0.25">
      <c r="A42" s="2">
        <v>32</v>
      </c>
      <c r="B42" s="2">
        <v>39100000</v>
      </c>
      <c r="C42" s="3" t="s">
        <v>36</v>
      </c>
      <c r="D42" s="4">
        <v>400</v>
      </c>
      <c r="E42" s="2" t="s">
        <v>37</v>
      </c>
      <c r="F42" s="2" t="s">
        <v>13</v>
      </c>
      <c r="G42" s="2"/>
      <c r="H42" s="2"/>
      <c r="I42" s="2">
        <f t="shared" si="0"/>
        <v>400</v>
      </c>
      <c r="J42" s="9"/>
      <c r="K42" s="6"/>
    </row>
    <row r="43" spans="1:11" ht="18.75" customHeight="1" x14ac:dyDescent="0.25">
      <c r="A43" s="2">
        <v>33</v>
      </c>
      <c r="B43" s="2">
        <v>39100000</v>
      </c>
      <c r="C43" s="3" t="s">
        <v>36</v>
      </c>
      <c r="D43" s="4">
        <v>8100</v>
      </c>
      <c r="E43" s="2" t="s">
        <v>161</v>
      </c>
      <c r="F43" s="2" t="s">
        <v>185</v>
      </c>
      <c r="G43" s="2"/>
      <c r="H43" s="2">
        <f>8000.4</f>
        <v>8000.4</v>
      </c>
      <c r="I43" s="2">
        <f t="shared" si="0"/>
        <v>99.600000000000364</v>
      </c>
      <c r="J43" s="9" t="s">
        <v>212</v>
      </c>
      <c r="K43" s="6"/>
    </row>
    <row r="44" spans="1:11" ht="18.75" customHeight="1" x14ac:dyDescent="0.25">
      <c r="A44" s="2">
        <v>34</v>
      </c>
      <c r="B44" s="2">
        <v>39200000</v>
      </c>
      <c r="C44" s="3" t="s">
        <v>38</v>
      </c>
      <c r="D44" s="4">
        <v>6000</v>
      </c>
      <c r="E44" s="2" t="s">
        <v>37</v>
      </c>
      <c r="F44" s="2" t="s">
        <v>13</v>
      </c>
      <c r="G44" s="2"/>
      <c r="H44" s="2"/>
      <c r="I44" s="2">
        <f t="shared" si="0"/>
        <v>6000</v>
      </c>
      <c r="J44" s="9"/>
      <c r="K44" s="6"/>
    </row>
    <row r="45" spans="1:11" ht="18.75" customHeight="1" x14ac:dyDescent="0.25">
      <c r="A45" s="2">
        <v>35</v>
      </c>
      <c r="B45" s="2">
        <v>39300000</v>
      </c>
      <c r="C45" s="3" t="s">
        <v>149</v>
      </c>
      <c r="D45" s="4">
        <v>475</v>
      </c>
      <c r="E45" s="2" t="s">
        <v>12</v>
      </c>
      <c r="F45" s="2" t="s">
        <v>13</v>
      </c>
      <c r="G45" s="2" t="s">
        <v>117</v>
      </c>
      <c r="H45" s="2"/>
      <c r="I45" s="2">
        <f t="shared" si="0"/>
        <v>475</v>
      </c>
      <c r="J45" s="9"/>
      <c r="K45" s="6"/>
    </row>
    <row r="46" spans="1:11" ht="18.75" customHeight="1" x14ac:dyDescent="0.25">
      <c r="A46" s="2">
        <v>36</v>
      </c>
      <c r="B46" s="2">
        <v>39500000</v>
      </c>
      <c r="C46" s="3" t="s">
        <v>39</v>
      </c>
      <c r="D46" s="52">
        <v>2150</v>
      </c>
      <c r="E46" s="2" t="s">
        <v>12</v>
      </c>
      <c r="F46" s="2" t="s">
        <v>186</v>
      </c>
      <c r="G46" s="2" t="s">
        <v>117</v>
      </c>
      <c r="H46" s="2">
        <v>340</v>
      </c>
      <c r="I46" s="2">
        <f t="shared" si="0"/>
        <v>1810</v>
      </c>
      <c r="J46" s="9">
        <v>97</v>
      </c>
      <c r="K46" s="6"/>
    </row>
    <row r="47" spans="1:11" ht="18.75" customHeight="1" x14ac:dyDescent="0.25">
      <c r="A47" s="2">
        <v>37</v>
      </c>
      <c r="B47" s="2">
        <v>39700000</v>
      </c>
      <c r="C47" s="3" t="s">
        <v>40</v>
      </c>
      <c r="D47" s="4">
        <v>725</v>
      </c>
      <c r="E47" s="2" t="s">
        <v>12</v>
      </c>
      <c r="F47" s="2" t="s">
        <v>13</v>
      </c>
      <c r="G47" s="2" t="s">
        <v>117</v>
      </c>
      <c r="H47" s="2"/>
      <c r="I47" s="2">
        <f t="shared" si="0"/>
        <v>725</v>
      </c>
      <c r="J47" s="9"/>
      <c r="K47" s="6"/>
    </row>
    <row r="48" spans="1:11" ht="23.25" customHeight="1" x14ac:dyDescent="0.25">
      <c r="A48" s="2">
        <v>38</v>
      </c>
      <c r="B48" s="2">
        <v>39800000</v>
      </c>
      <c r="C48" s="3" t="s">
        <v>41</v>
      </c>
      <c r="D48" s="4">
        <v>1500</v>
      </c>
      <c r="E48" s="2" t="s">
        <v>12</v>
      </c>
      <c r="F48" s="2" t="s">
        <v>13</v>
      </c>
      <c r="G48" s="2" t="s">
        <v>117</v>
      </c>
      <c r="H48" s="2">
        <v>1456</v>
      </c>
      <c r="I48" s="2">
        <f t="shared" si="0"/>
        <v>44</v>
      </c>
      <c r="J48" s="9">
        <v>97</v>
      </c>
      <c r="K48" s="6"/>
    </row>
    <row r="49" spans="1:11" ht="23.25" customHeight="1" x14ac:dyDescent="0.25">
      <c r="A49" s="2">
        <v>39</v>
      </c>
      <c r="B49" s="2">
        <v>42100000</v>
      </c>
      <c r="C49" s="3" t="s">
        <v>133</v>
      </c>
      <c r="D49" s="4">
        <v>300</v>
      </c>
      <c r="E49" s="2" t="s">
        <v>12</v>
      </c>
      <c r="F49" s="2" t="s">
        <v>13</v>
      </c>
      <c r="G49" s="2" t="s">
        <v>117</v>
      </c>
      <c r="H49" s="2"/>
      <c r="I49" s="2">
        <f t="shared" si="0"/>
        <v>300</v>
      </c>
      <c r="J49" s="9"/>
      <c r="K49" s="6"/>
    </row>
    <row r="50" spans="1:11" ht="23.25" customHeight="1" x14ac:dyDescent="0.25">
      <c r="A50" s="2"/>
      <c r="B50" s="2">
        <v>42500000</v>
      </c>
      <c r="C50" s="3" t="s">
        <v>228</v>
      </c>
      <c r="D50" s="4">
        <v>4000</v>
      </c>
      <c r="E50" s="2" t="s">
        <v>12</v>
      </c>
      <c r="F50" s="2" t="s">
        <v>185</v>
      </c>
      <c r="G50" s="2" t="s">
        <v>117</v>
      </c>
      <c r="H50" s="2"/>
      <c r="I50" s="2">
        <f t="shared" si="0"/>
        <v>4000</v>
      </c>
      <c r="J50" s="9"/>
      <c r="K50" s="6"/>
    </row>
    <row r="51" spans="1:11" ht="30" customHeight="1" x14ac:dyDescent="0.25">
      <c r="A51" s="2">
        <v>40</v>
      </c>
      <c r="B51" s="2">
        <v>42900000</v>
      </c>
      <c r="C51" s="3" t="s">
        <v>82</v>
      </c>
      <c r="D51" s="4">
        <v>1050</v>
      </c>
      <c r="E51" s="2" t="s">
        <v>12</v>
      </c>
      <c r="F51" s="2" t="s">
        <v>13</v>
      </c>
      <c r="G51" s="2" t="s">
        <v>117</v>
      </c>
      <c r="H51" s="2">
        <v>1020</v>
      </c>
      <c r="I51" s="2">
        <f t="shared" si="0"/>
        <v>30</v>
      </c>
      <c r="J51" s="9">
        <v>99</v>
      </c>
      <c r="K51" s="6"/>
    </row>
    <row r="52" spans="1:11" ht="30.75" customHeight="1" x14ac:dyDescent="0.25">
      <c r="A52" s="2">
        <v>41</v>
      </c>
      <c r="B52" s="2">
        <v>44100000</v>
      </c>
      <c r="C52" s="3" t="s">
        <v>42</v>
      </c>
      <c r="D52" s="4">
        <v>500</v>
      </c>
      <c r="E52" s="2" t="s">
        <v>12</v>
      </c>
      <c r="F52" s="2" t="s">
        <v>13</v>
      </c>
      <c r="G52" s="2" t="s">
        <v>117</v>
      </c>
      <c r="H52" s="2"/>
      <c r="I52" s="2">
        <f t="shared" si="0"/>
        <v>500</v>
      </c>
      <c r="J52" s="9"/>
      <c r="K52" s="6"/>
    </row>
    <row r="53" spans="1:11" ht="21.75" customHeight="1" x14ac:dyDescent="0.25">
      <c r="A53" s="2">
        <v>42</v>
      </c>
      <c r="B53" s="2">
        <v>44200000</v>
      </c>
      <c r="C53" s="3" t="s">
        <v>43</v>
      </c>
      <c r="D53" s="4">
        <v>100</v>
      </c>
      <c r="E53" s="2" t="s">
        <v>12</v>
      </c>
      <c r="F53" s="2" t="s">
        <v>13</v>
      </c>
      <c r="G53" s="2" t="s">
        <v>117</v>
      </c>
      <c r="H53" s="2"/>
      <c r="I53" s="2">
        <f t="shared" si="0"/>
        <v>100</v>
      </c>
      <c r="J53" s="9"/>
      <c r="K53" s="6"/>
    </row>
    <row r="54" spans="1:11" ht="34.5" customHeight="1" x14ac:dyDescent="0.25">
      <c r="A54" s="2">
        <v>43</v>
      </c>
      <c r="B54" s="2">
        <v>44300000</v>
      </c>
      <c r="C54" s="3" t="s">
        <v>44</v>
      </c>
      <c r="D54" s="4">
        <v>100</v>
      </c>
      <c r="E54" s="2" t="s">
        <v>12</v>
      </c>
      <c r="F54" s="2" t="s">
        <v>13</v>
      </c>
      <c r="G54" s="2" t="s">
        <v>117</v>
      </c>
      <c r="H54" s="2"/>
      <c r="I54" s="2">
        <f t="shared" si="0"/>
        <v>100</v>
      </c>
      <c r="J54" s="9"/>
      <c r="K54" s="6"/>
    </row>
    <row r="55" spans="1:11" ht="30.75" customHeight="1" x14ac:dyDescent="0.25">
      <c r="A55" s="2">
        <v>44</v>
      </c>
      <c r="B55" s="2">
        <v>44400000</v>
      </c>
      <c r="C55" s="3" t="s">
        <v>45</v>
      </c>
      <c r="D55" s="4">
        <v>1000</v>
      </c>
      <c r="E55" s="2" t="s">
        <v>12</v>
      </c>
      <c r="F55" s="2" t="s">
        <v>13</v>
      </c>
      <c r="G55" s="2" t="s">
        <v>117</v>
      </c>
      <c r="H55" s="2">
        <f>283</f>
        <v>283</v>
      </c>
      <c r="I55" s="2">
        <f t="shared" si="0"/>
        <v>717</v>
      </c>
      <c r="J55" s="9">
        <v>36</v>
      </c>
      <c r="K55" s="6"/>
    </row>
    <row r="56" spans="1:11" ht="37.5" customHeight="1" x14ac:dyDescent="0.25">
      <c r="A56" s="2">
        <v>45</v>
      </c>
      <c r="B56" s="2">
        <v>44500000</v>
      </c>
      <c r="C56" s="3" t="s">
        <v>46</v>
      </c>
      <c r="D56" s="4">
        <v>1000</v>
      </c>
      <c r="E56" s="2" t="s">
        <v>12</v>
      </c>
      <c r="F56" s="2" t="s">
        <v>13</v>
      </c>
      <c r="G56" s="2" t="s">
        <v>117</v>
      </c>
      <c r="H56" s="2"/>
      <c r="I56" s="2">
        <f t="shared" si="0"/>
        <v>1000</v>
      </c>
      <c r="J56" s="9"/>
      <c r="K56" s="6"/>
    </row>
    <row r="57" spans="1:11" ht="36" customHeight="1" x14ac:dyDescent="0.25">
      <c r="A57" s="2">
        <v>46</v>
      </c>
      <c r="B57" s="2">
        <v>44600000</v>
      </c>
      <c r="C57" s="3" t="s">
        <v>47</v>
      </c>
      <c r="D57" s="4">
        <v>490</v>
      </c>
      <c r="E57" s="2" t="s">
        <v>12</v>
      </c>
      <c r="F57" s="2" t="s">
        <v>13</v>
      </c>
      <c r="G57" s="2" t="s">
        <v>117</v>
      </c>
      <c r="H57" s="2">
        <f>34.2+450</f>
        <v>484.2</v>
      </c>
      <c r="I57" s="11">
        <f t="shared" si="0"/>
        <v>5.8000000000000114</v>
      </c>
      <c r="J57" s="9" t="s">
        <v>205</v>
      </c>
      <c r="K57" s="6"/>
    </row>
    <row r="58" spans="1:11" ht="36" customHeight="1" x14ac:dyDescent="0.25">
      <c r="A58" s="2">
        <v>47</v>
      </c>
      <c r="B58" s="2">
        <v>45400000</v>
      </c>
      <c r="C58" s="3" t="s">
        <v>92</v>
      </c>
      <c r="D58" s="4">
        <v>1500</v>
      </c>
      <c r="E58" s="2" t="s">
        <v>172</v>
      </c>
      <c r="F58" s="2" t="s">
        <v>13</v>
      </c>
      <c r="G58" s="2"/>
      <c r="H58" s="2"/>
      <c r="I58" s="2">
        <f t="shared" si="0"/>
        <v>1500</v>
      </c>
      <c r="J58" s="9"/>
      <c r="K58" s="6"/>
    </row>
    <row r="59" spans="1:11" ht="32.25" customHeight="1" x14ac:dyDescent="0.25">
      <c r="A59" s="2">
        <v>48</v>
      </c>
      <c r="B59" s="2">
        <v>48200000</v>
      </c>
      <c r="C59" s="3" t="s">
        <v>48</v>
      </c>
      <c r="D59" s="4">
        <v>1000</v>
      </c>
      <c r="E59" s="2" t="s">
        <v>12</v>
      </c>
      <c r="F59" s="2" t="s">
        <v>13</v>
      </c>
      <c r="G59" s="2" t="s">
        <v>117</v>
      </c>
      <c r="H59" s="2"/>
      <c r="I59" s="2">
        <f t="shared" si="0"/>
        <v>1000</v>
      </c>
      <c r="J59" s="9"/>
      <c r="K59" s="6"/>
    </row>
    <row r="60" spans="1:11" ht="45" customHeight="1" x14ac:dyDescent="0.25">
      <c r="A60" s="2">
        <v>49</v>
      </c>
      <c r="B60" s="2">
        <v>48300000</v>
      </c>
      <c r="C60" s="3" t="s">
        <v>49</v>
      </c>
      <c r="D60" s="4">
        <v>400</v>
      </c>
      <c r="E60" s="2" t="s">
        <v>12</v>
      </c>
      <c r="F60" s="2" t="s">
        <v>13</v>
      </c>
      <c r="G60" s="2" t="s">
        <v>117</v>
      </c>
      <c r="H60" s="2"/>
      <c r="I60" s="2">
        <f t="shared" si="0"/>
        <v>400</v>
      </c>
      <c r="J60" s="9"/>
      <c r="K60" s="6"/>
    </row>
    <row r="61" spans="1:11" ht="25.5" customHeight="1" x14ac:dyDescent="0.25">
      <c r="A61" s="2">
        <v>50</v>
      </c>
      <c r="B61" s="2">
        <v>48700000</v>
      </c>
      <c r="C61" s="3" t="s">
        <v>123</v>
      </c>
      <c r="D61" s="4">
        <v>400</v>
      </c>
      <c r="E61" s="2" t="s">
        <v>12</v>
      </c>
      <c r="F61" s="2" t="s">
        <v>13</v>
      </c>
      <c r="G61" s="2" t="s">
        <v>117</v>
      </c>
      <c r="H61" s="2"/>
      <c r="I61" s="2">
        <f t="shared" si="0"/>
        <v>400</v>
      </c>
      <c r="J61" s="9"/>
      <c r="K61" s="6"/>
    </row>
    <row r="62" spans="1:11" ht="69" customHeight="1" x14ac:dyDescent="0.25">
      <c r="A62" s="2">
        <v>51</v>
      </c>
      <c r="B62" s="2">
        <v>50300000</v>
      </c>
      <c r="C62" s="3" t="s">
        <v>116</v>
      </c>
      <c r="D62" s="4">
        <v>1500</v>
      </c>
      <c r="E62" s="2" t="s">
        <v>12</v>
      </c>
      <c r="F62" s="2" t="s">
        <v>13</v>
      </c>
      <c r="G62" s="2" t="s">
        <v>117</v>
      </c>
      <c r="H62" s="2"/>
      <c r="I62" s="2">
        <f t="shared" si="0"/>
        <v>1500</v>
      </c>
      <c r="J62" s="9"/>
      <c r="K62" s="6"/>
    </row>
    <row r="63" spans="1:11" ht="33" customHeight="1" x14ac:dyDescent="0.25">
      <c r="A63" s="2">
        <v>52</v>
      </c>
      <c r="B63" s="2">
        <v>50400000</v>
      </c>
      <c r="C63" s="3" t="s">
        <v>50</v>
      </c>
      <c r="D63" s="4">
        <v>200</v>
      </c>
      <c r="E63" s="2" t="s">
        <v>12</v>
      </c>
      <c r="F63" s="2" t="s">
        <v>13</v>
      </c>
      <c r="G63" s="2" t="s">
        <v>117</v>
      </c>
      <c r="H63" s="2"/>
      <c r="I63" s="2">
        <f t="shared" si="0"/>
        <v>200</v>
      </c>
      <c r="J63" s="9"/>
      <c r="K63" s="6"/>
    </row>
    <row r="64" spans="1:11" ht="43.5" customHeight="1" x14ac:dyDescent="0.25">
      <c r="A64" s="2">
        <v>53</v>
      </c>
      <c r="B64" s="2">
        <v>50500000</v>
      </c>
      <c r="C64" s="3" t="s">
        <v>51</v>
      </c>
      <c r="D64" s="4">
        <v>200</v>
      </c>
      <c r="E64" s="2" t="s">
        <v>12</v>
      </c>
      <c r="F64" s="2" t="s">
        <v>13</v>
      </c>
      <c r="G64" s="2" t="s">
        <v>117</v>
      </c>
      <c r="H64" s="2"/>
      <c r="I64" s="2">
        <f t="shared" si="0"/>
        <v>200</v>
      </c>
      <c r="J64" s="9"/>
      <c r="K64" s="6"/>
    </row>
    <row r="65" spans="1:11" ht="35.25" customHeight="1" x14ac:dyDescent="0.25">
      <c r="A65" s="2">
        <v>54</v>
      </c>
      <c r="B65" s="2">
        <v>50700000</v>
      </c>
      <c r="C65" s="3" t="s">
        <v>52</v>
      </c>
      <c r="D65" s="4">
        <v>400</v>
      </c>
      <c r="E65" s="2" t="s">
        <v>12</v>
      </c>
      <c r="F65" s="2" t="s">
        <v>13</v>
      </c>
      <c r="G65" s="2" t="s">
        <v>117</v>
      </c>
      <c r="H65" s="2"/>
      <c r="I65" s="2">
        <f t="shared" si="0"/>
        <v>400</v>
      </c>
      <c r="J65" s="9"/>
      <c r="K65" s="6"/>
    </row>
    <row r="66" spans="1:11" ht="33.75" customHeight="1" x14ac:dyDescent="0.25">
      <c r="A66" s="2">
        <v>55</v>
      </c>
      <c r="B66" s="2">
        <v>50800000</v>
      </c>
      <c r="C66" s="3" t="s">
        <v>53</v>
      </c>
      <c r="D66" s="4">
        <v>200</v>
      </c>
      <c r="E66" s="2" t="s">
        <v>12</v>
      </c>
      <c r="F66" s="2" t="s">
        <v>13</v>
      </c>
      <c r="G66" s="2" t="s">
        <v>117</v>
      </c>
      <c r="H66" s="2"/>
      <c r="I66" s="2">
        <f t="shared" si="0"/>
        <v>200</v>
      </c>
      <c r="J66" s="9"/>
      <c r="K66" s="6"/>
    </row>
    <row r="67" spans="1:11" ht="23.25" customHeight="1" x14ac:dyDescent="0.25">
      <c r="A67" s="2">
        <v>56</v>
      </c>
      <c r="B67" s="2">
        <v>63100000</v>
      </c>
      <c r="C67" s="3" t="s">
        <v>54</v>
      </c>
      <c r="D67" s="4">
        <v>150</v>
      </c>
      <c r="E67" s="2" t="s">
        <v>12</v>
      </c>
      <c r="F67" s="2" t="s">
        <v>13</v>
      </c>
      <c r="G67" s="2" t="s">
        <v>117</v>
      </c>
      <c r="H67" s="2"/>
      <c r="I67" s="2">
        <f t="shared" si="0"/>
        <v>150</v>
      </c>
      <c r="J67" s="9"/>
      <c r="K67" s="6"/>
    </row>
    <row r="68" spans="1:11" s="15" customFormat="1" ht="24" customHeight="1" x14ac:dyDescent="0.25">
      <c r="A68" s="2">
        <v>57</v>
      </c>
      <c r="B68" s="11">
        <v>64100000</v>
      </c>
      <c r="C68" s="12" t="s">
        <v>55</v>
      </c>
      <c r="D68" s="13">
        <v>4000</v>
      </c>
      <c r="E68" s="11" t="s">
        <v>12</v>
      </c>
      <c r="F68" s="11" t="s">
        <v>13</v>
      </c>
      <c r="G68" s="11" t="s">
        <v>117</v>
      </c>
      <c r="H68" s="11">
        <f>200+3000</f>
        <v>3200</v>
      </c>
      <c r="I68" s="2">
        <f t="shared" si="0"/>
        <v>800</v>
      </c>
      <c r="J68" s="5" t="s">
        <v>191</v>
      </c>
      <c r="K68" s="14"/>
    </row>
    <row r="69" spans="1:11" ht="22.5" customHeight="1" x14ac:dyDescent="0.25">
      <c r="A69" s="2">
        <v>58</v>
      </c>
      <c r="B69" s="2">
        <v>64200000</v>
      </c>
      <c r="C69" s="3" t="s">
        <v>56</v>
      </c>
      <c r="D69" s="4">
        <v>19000</v>
      </c>
      <c r="E69" s="2" t="s">
        <v>23</v>
      </c>
      <c r="F69" s="2" t="s">
        <v>13</v>
      </c>
      <c r="G69" s="12"/>
      <c r="H69" s="12"/>
      <c r="I69" s="2">
        <f t="shared" si="0"/>
        <v>19000</v>
      </c>
      <c r="J69" s="9" t="s">
        <v>227</v>
      </c>
      <c r="K69" s="6"/>
    </row>
    <row r="70" spans="1:11" ht="21.75" customHeight="1" x14ac:dyDescent="0.25">
      <c r="A70" s="2">
        <v>59</v>
      </c>
      <c r="B70" s="2">
        <v>64200000</v>
      </c>
      <c r="C70" s="3" t="s">
        <v>56</v>
      </c>
      <c r="D70" s="4">
        <v>5500</v>
      </c>
      <c r="E70" s="2" t="s">
        <v>12</v>
      </c>
      <c r="F70" s="2" t="s">
        <v>13</v>
      </c>
      <c r="G70" s="2" t="s">
        <v>117</v>
      </c>
      <c r="H70" s="2">
        <f>1000+2520</f>
        <v>3520</v>
      </c>
      <c r="I70" s="2">
        <f t="shared" si="0"/>
        <v>1980</v>
      </c>
      <c r="J70" s="9" t="s">
        <v>201</v>
      </c>
      <c r="K70" s="6"/>
    </row>
    <row r="71" spans="1:11" ht="36.75" customHeight="1" x14ac:dyDescent="0.25">
      <c r="A71" s="2">
        <v>60</v>
      </c>
      <c r="B71" s="2">
        <v>72400000</v>
      </c>
      <c r="C71" s="3" t="s">
        <v>58</v>
      </c>
      <c r="D71" s="4">
        <v>14990</v>
      </c>
      <c r="E71" s="2" t="s">
        <v>12</v>
      </c>
      <c r="F71" s="2" t="s">
        <v>13</v>
      </c>
      <c r="G71" s="3" t="s">
        <v>124</v>
      </c>
      <c r="H71" s="3">
        <f>1200+12000+1760+30</f>
        <v>14990</v>
      </c>
      <c r="I71" s="11">
        <f t="shared" si="0"/>
        <v>0</v>
      </c>
      <c r="J71" s="59" t="s">
        <v>208</v>
      </c>
      <c r="K71" s="6"/>
    </row>
    <row r="72" spans="1:11" ht="26.25" customHeight="1" x14ac:dyDescent="0.25">
      <c r="A72" s="2">
        <v>61</v>
      </c>
      <c r="B72" s="2">
        <v>72700000</v>
      </c>
      <c r="C72" s="3" t="s">
        <v>120</v>
      </c>
      <c r="D72" s="4">
        <v>500</v>
      </c>
      <c r="E72" s="2" t="s">
        <v>12</v>
      </c>
      <c r="F72" s="2" t="s">
        <v>13</v>
      </c>
      <c r="G72" s="3" t="s">
        <v>117</v>
      </c>
      <c r="H72" s="3"/>
      <c r="I72" s="2">
        <f t="shared" si="0"/>
        <v>500</v>
      </c>
      <c r="J72" s="9"/>
      <c r="K72" s="6"/>
    </row>
    <row r="73" spans="1:11" ht="26.25" customHeight="1" x14ac:dyDescent="0.25">
      <c r="A73" s="2">
        <v>62</v>
      </c>
      <c r="B73" s="2">
        <v>72800000</v>
      </c>
      <c r="C73" s="3" t="s">
        <v>158</v>
      </c>
      <c r="D73" s="4">
        <v>400</v>
      </c>
      <c r="E73" s="2" t="s">
        <v>12</v>
      </c>
      <c r="F73" s="2" t="s">
        <v>157</v>
      </c>
      <c r="G73" s="3" t="s">
        <v>117</v>
      </c>
      <c r="H73" s="3"/>
      <c r="I73" s="2">
        <f t="shared" si="0"/>
        <v>400</v>
      </c>
      <c r="J73" s="9"/>
      <c r="K73" s="6"/>
    </row>
    <row r="74" spans="1:11" ht="26.25" customHeight="1" x14ac:dyDescent="0.25">
      <c r="A74" s="2">
        <v>63</v>
      </c>
      <c r="B74" s="2">
        <v>79100000</v>
      </c>
      <c r="C74" s="3" t="s">
        <v>166</v>
      </c>
      <c r="D74" s="4">
        <v>200</v>
      </c>
      <c r="E74" s="2" t="s">
        <v>12</v>
      </c>
      <c r="F74" s="2" t="s">
        <v>13</v>
      </c>
      <c r="G74" s="3" t="s">
        <v>117</v>
      </c>
      <c r="H74" s="3"/>
      <c r="I74" s="2">
        <f t="shared" si="0"/>
        <v>200</v>
      </c>
      <c r="J74" s="9"/>
      <c r="K74" s="6"/>
    </row>
    <row r="75" spans="1:11" x14ac:dyDescent="0.25">
      <c r="A75" s="2">
        <v>64</v>
      </c>
      <c r="B75" s="2">
        <v>79200000</v>
      </c>
      <c r="C75" s="3" t="s">
        <v>59</v>
      </c>
      <c r="D75" s="4">
        <v>400</v>
      </c>
      <c r="E75" s="2" t="s">
        <v>12</v>
      </c>
      <c r="F75" s="2" t="s">
        <v>13</v>
      </c>
      <c r="G75" s="3" t="s">
        <v>117</v>
      </c>
      <c r="H75" s="3"/>
      <c r="I75" s="2">
        <f t="shared" si="0"/>
        <v>400</v>
      </c>
      <c r="J75" s="9"/>
      <c r="K75" s="6"/>
    </row>
    <row r="76" spans="1:11" ht="27.75" customHeight="1" x14ac:dyDescent="0.25">
      <c r="A76" s="2">
        <v>65</v>
      </c>
      <c r="B76" s="2">
        <v>90900000</v>
      </c>
      <c r="C76" s="3" t="s">
        <v>61</v>
      </c>
      <c r="D76" s="4">
        <v>1100</v>
      </c>
      <c r="E76" s="2" t="s">
        <v>12</v>
      </c>
      <c r="F76" s="2" t="s">
        <v>13</v>
      </c>
      <c r="G76" s="3" t="s">
        <v>117</v>
      </c>
      <c r="H76" s="3">
        <f>1100</f>
        <v>1100</v>
      </c>
      <c r="I76" s="2">
        <f t="shared" si="0"/>
        <v>0</v>
      </c>
      <c r="J76" s="9">
        <v>50</v>
      </c>
      <c r="K76" s="6"/>
    </row>
    <row r="77" spans="1:11" ht="24.75" customHeight="1" x14ac:dyDescent="0.25">
      <c r="A77" s="2">
        <v>66</v>
      </c>
      <c r="B77" s="2">
        <v>92200000</v>
      </c>
      <c r="C77" s="3" t="s">
        <v>62</v>
      </c>
      <c r="D77" s="4">
        <v>2500</v>
      </c>
      <c r="E77" s="2" t="s">
        <v>12</v>
      </c>
      <c r="F77" s="2" t="s">
        <v>13</v>
      </c>
      <c r="G77" s="3" t="s">
        <v>117</v>
      </c>
      <c r="H77" s="3">
        <f>1305.49+585</f>
        <v>1890.49</v>
      </c>
      <c r="I77" s="2">
        <f t="shared" si="0"/>
        <v>609.51</v>
      </c>
      <c r="J77" s="9" t="s">
        <v>200</v>
      </c>
      <c r="K77" s="6"/>
    </row>
    <row r="78" spans="1:11" ht="21.75" customHeight="1" x14ac:dyDescent="0.25">
      <c r="A78" s="2">
        <v>67</v>
      </c>
      <c r="B78" s="2">
        <v>98300000</v>
      </c>
      <c r="C78" s="3" t="s">
        <v>63</v>
      </c>
      <c r="D78" s="4">
        <v>500</v>
      </c>
      <c r="E78" s="2" t="s">
        <v>12</v>
      </c>
      <c r="F78" s="2" t="s">
        <v>13</v>
      </c>
      <c r="G78" s="3" t="s">
        <v>117</v>
      </c>
      <c r="H78" s="3"/>
      <c r="I78" s="2">
        <f t="shared" ref="I78:I103" si="1">D78-H78</f>
        <v>500</v>
      </c>
      <c r="J78" s="9"/>
      <c r="K78" s="6"/>
    </row>
    <row r="79" spans="1:11" ht="20.25" customHeight="1" x14ac:dyDescent="0.25">
      <c r="A79" s="85" t="s">
        <v>64</v>
      </c>
      <c r="B79" s="75"/>
      <c r="C79" s="76"/>
      <c r="D79" s="33">
        <f>SUM(D80:D98)</f>
        <v>40000</v>
      </c>
      <c r="E79" s="2"/>
      <c r="F79" s="2"/>
      <c r="G79" s="3"/>
      <c r="H79" s="3"/>
      <c r="I79" s="2"/>
      <c r="J79" s="9"/>
      <c r="K79" s="6"/>
    </row>
    <row r="80" spans="1:11" ht="36" x14ac:dyDescent="0.25">
      <c r="A80" s="2">
        <v>1</v>
      </c>
      <c r="B80" s="2" t="s">
        <v>65</v>
      </c>
      <c r="C80" s="3" t="s">
        <v>66</v>
      </c>
      <c r="D80" s="4">
        <v>2000</v>
      </c>
      <c r="E80" s="2" t="s">
        <v>12</v>
      </c>
      <c r="F80" s="2" t="s">
        <v>13</v>
      </c>
      <c r="G80" s="3" t="s">
        <v>67</v>
      </c>
      <c r="H80" s="3"/>
      <c r="I80" s="2">
        <f t="shared" si="1"/>
        <v>2000</v>
      </c>
      <c r="J80" s="9"/>
      <c r="K80" s="6"/>
    </row>
    <row r="81" spans="1:11" ht="36" x14ac:dyDescent="0.25">
      <c r="A81" s="2">
        <v>2</v>
      </c>
      <c r="B81" s="2">
        <v>15300000</v>
      </c>
      <c r="C81" s="3" t="s">
        <v>121</v>
      </c>
      <c r="D81" s="4">
        <v>1000</v>
      </c>
      <c r="E81" s="2" t="s">
        <v>12</v>
      </c>
      <c r="F81" s="2" t="s">
        <v>13</v>
      </c>
      <c r="G81" s="3" t="s">
        <v>67</v>
      </c>
      <c r="H81" s="3">
        <v>1000</v>
      </c>
      <c r="I81" s="2">
        <f t="shared" si="1"/>
        <v>0</v>
      </c>
      <c r="J81" s="9" t="s">
        <v>195</v>
      </c>
      <c r="K81" s="6"/>
    </row>
    <row r="82" spans="1:11" ht="36" x14ac:dyDescent="0.25">
      <c r="A82" s="2">
        <v>3</v>
      </c>
      <c r="B82" s="2">
        <v>15500000</v>
      </c>
      <c r="C82" s="2" t="s">
        <v>68</v>
      </c>
      <c r="D82" s="4">
        <v>100</v>
      </c>
      <c r="E82" s="2" t="s">
        <v>12</v>
      </c>
      <c r="F82" s="2" t="s">
        <v>13</v>
      </c>
      <c r="G82" s="3" t="s">
        <v>67</v>
      </c>
      <c r="H82" s="3"/>
      <c r="I82" s="2">
        <f t="shared" si="1"/>
        <v>100</v>
      </c>
      <c r="J82" s="9"/>
      <c r="K82" s="6"/>
    </row>
    <row r="83" spans="1:11" ht="36" x14ac:dyDescent="0.25">
      <c r="A83" s="2">
        <v>4</v>
      </c>
      <c r="B83" s="2">
        <v>15800000</v>
      </c>
      <c r="C83" s="2" t="s">
        <v>69</v>
      </c>
      <c r="D83" s="4">
        <v>5500</v>
      </c>
      <c r="E83" s="2" t="s">
        <v>12</v>
      </c>
      <c r="F83" s="2" t="s">
        <v>13</v>
      </c>
      <c r="G83" s="3" t="s">
        <v>67</v>
      </c>
      <c r="H83" s="3">
        <v>1900</v>
      </c>
      <c r="I83" s="2">
        <f t="shared" si="1"/>
        <v>3600</v>
      </c>
      <c r="J83" s="9" t="s">
        <v>195</v>
      </c>
      <c r="K83" s="6"/>
    </row>
    <row r="84" spans="1:11" ht="36" x14ac:dyDescent="0.25">
      <c r="A84" s="2">
        <v>5</v>
      </c>
      <c r="B84" s="2">
        <v>15900000</v>
      </c>
      <c r="C84" s="3" t="s">
        <v>70</v>
      </c>
      <c r="D84" s="4">
        <v>2500</v>
      </c>
      <c r="E84" s="2" t="s">
        <v>12</v>
      </c>
      <c r="F84" s="2" t="s">
        <v>13</v>
      </c>
      <c r="G84" s="3" t="s">
        <v>67</v>
      </c>
      <c r="H84" s="3">
        <v>100</v>
      </c>
      <c r="I84" s="2">
        <f t="shared" si="1"/>
        <v>2400</v>
      </c>
      <c r="J84" s="9" t="s">
        <v>195</v>
      </c>
      <c r="K84" s="6"/>
    </row>
    <row r="85" spans="1:11" ht="36.75" customHeight="1" x14ac:dyDescent="0.25">
      <c r="A85" s="2">
        <v>6</v>
      </c>
      <c r="B85" s="2">
        <v>18500000</v>
      </c>
      <c r="C85" s="3" t="s">
        <v>14</v>
      </c>
      <c r="D85" s="4">
        <v>4000</v>
      </c>
      <c r="E85" s="2" t="s">
        <v>12</v>
      </c>
      <c r="F85" s="2" t="s">
        <v>13</v>
      </c>
      <c r="G85" s="3" t="s">
        <v>67</v>
      </c>
      <c r="H85" s="3"/>
      <c r="I85" s="2">
        <f t="shared" si="1"/>
        <v>4000</v>
      </c>
      <c r="J85" s="9"/>
      <c r="K85" s="6"/>
    </row>
    <row r="86" spans="1:11" ht="36.75" customHeight="1" x14ac:dyDescent="0.25">
      <c r="A86" s="2">
        <v>7</v>
      </c>
      <c r="B86" s="11">
        <v>22100000</v>
      </c>
      <c r="C86" s="12" t="s">
        <v>99</v>
      </c>
      <c r="D86" s="13">
        <v>520</v>
      </c>
      <c r="E86" s="2" t="s">
        <v>12</v>
      </c>
      <c r="F86" s="11" t="s">
        <v>13</v>
      </c>
      <c r="G86" s="3" t="s">
        <v>67</v>
      </c>
      <c r="H86" s="3"/>
      <c r="I86" s="2">
        <f t="shared" si="1"/>
        <v>520</v>
      </c>
      <c r="J86" s="9"/>
      <c r="K86" s="6"/>
    </row>
    <row r="87" spans="1:11" ht="40.5" customHeight="1" x14ac:dyDescent="0.25">
      <c r="A87" s="2">
        <v>8</v>
      </c>
      <c r="B87" s="2">
        <v>22300000</v>
      </c>
      <c r="C87" s="3" t="s">
        <v>18</v>
      </c>
      <c r="D87" s="4">
        <v>300</v>
      </c>
      <c r="E87" s="2" t="s">
        <v>12</v>
      </c>
      <c r="F87" s="2" t="s">
        <v>13</v>
      </c>
      <c r="G87" s="3" t="s">
        <v>67</v>
      </c>
      <c r="H87" s="3"/>
      <c r="I87" s="2">
        <f t="shared" si="1"/>
        <v>300</v>
      </c>
      <c r="J87" s="9"/>
      <c r="K87" s="6"/>
    </row>
    <row r="88" spans="1:11" ht="40.5" customHeight="1" x14ac:dyDescent="0.25">
      <c r="A88" s="2">
        <v>9</v>
      </c>
      <c r="B88" s="2">
        <v>22400000</v>
      </c>
      <c r="C88" s="3" t="s">
        <v>19</v>
      </c>
      <c r="D88" s="4">
        <v>180</v>
      </c>
      <c r="E88" s="2" t="s">
        <v>12</v>
      </c>
      <c r="F88" s="2" t="s">
        <v>185</v>
      </c>
      <c r="G88" s="3" t="s">
        <v>67</v>
      </c>
      <c r="H88" s="3">
        <f>180</f>
        <v>180</v>
      </c>
      <c r="I88" s="2">
        <f t="shared" si="1"/>
        <v>0</v>
      </c>
      <c r="J88" s="9">
        <v>91</v>
      </c>
      <c r="K88" s="6"/>
    </row>
    <row r="89" spans="1:11" ht="37.5" customHeight="1" x14ac:dyDescent="0.25">
      <c r="A89" s="2">
        <v>10</v>
      </c>
      <c r="B89" s="2">
        <v>24900000</v>
      </c>
      <c r="C89" s="3" t="s">
        <v>21</v>
      </c>
      <c r="D89" s="4">
        <v>100</v>
      </c>
      <c r="E89" s="2" t="s">
        <v>12</v>
      </c>
      <c r="F89" s="2" t="s">
        <v>13</v>
      </c>
      <c r="G89" s="3" t="s">
        <v>67</v>
      </c>
      <c r="H89" s="3"/>
      <c r="I89" s="2">
        <f t="shared" si="1"/>
        <v>100</v>
      </c>
      <c r="J89" s="9"/>
      <c r="K89" s="6"/>
    </row>
    <row r="90" spans="1:11" ht="37.5" customHeight="1" x14ac:dyDescent="0.25">
      <c r="A90" s="2">
        <v>11</v>
      </c>
      <c r="B90" s="2">
        <v>30100000</v>
      </c>
      <c r="C90" s="3" t="s">
        <v>22</v>
      </c>
      <c r="D90" s="4">
        <v>1000</v>
      </c>
      <c r="E90" s="2" t="s">
        <v>12</v>
      </c>
      <c r="F90" s="2" t="s">
        <v>13</v>
      </c>
      <c r="G90" s="3" t="s">
        <v>67</v>
      </c>
      <c r="H90" s="3"/>
      <c r="I90" s="2">
        <f t="shared" si="1"/>
        <v>1000</v>
      </c>
      <c r="J90" s="9"/>
      <c r="K90" s="6"/>
    </row>
    <row r="91" spans="1:11" ht="32.25" customHeight="1" x14ac:dyDescent="0.25">
      <c r="A91" s="2">
        <v>12</v>
      </c>
      <c r="B91" s="2">
        <v>33700000</v>
      </c>
      <c r="C91" s="3" t="s">
        <v>33</v>
      </c>
      <c r="D91" s="4">
        <v>100</v>
      </c>
      <c r="E91" s="2" t="s">
        <v>12</v>
      </c>
      <c r="F91" s="2" t="s">
        <v>13</v>
      </c>
      <c r="G91" s="3" t="s">
        <v>67</v>
      </c>
      <c r="H91" s="3"/>
      <c r="I91" s="2">
        <f t="shared" si="1"/>
        <v>100</v>
      </c>
      <c r="J91" s="9"/>
      <c r="K91" s="6"/>
    </row>
    <row r="92" spans="1:11" ht="41.25" customHeight="1" x14ac:dyDescent="0.25">
      <c r="A92" s="2">
        <v>13</v>
      </c>
      <c r="B92" s="2">
        <v>37800000</v>
      </c>
      <c r="C92" s="3" t="s">
        <v>155</v>
      </c>
      <c r="D92" s="4">
        <v>100</v>
      </c>
      <c r="E92" s="2" t="s">
        <v>12</v>
      </c>
      <c r="F92" s="2" t="s">
        <v>13</v>
      </c>
      <c r="G92" s="3" t="s">
        <v>67</v>
      </c>
      <c r="H92" s="3"/>
      <c r="I92" s="2">
        <f t="shared" si="1"/>
        <v>100</v>
      </c>
      <c r="J92" s="9"/>
      <c r="K92" s="6"/>
    </row>
    <row r="93" spans="1:11" ht="37.5" customHeight="1" x14ac:dyDescent="0.25">
      <c r="A93" s="2">
        <v>14</v>
      </c>
      <c r="B93" s="2">
        <v>39200000</v>
      </c>
      <c r="C93" s="3" t="s">
        <v>38</v>
      </c>
      <c r="D93" s="4">
        <v>2000</v>
      </c>
      <c r="E93" s="2" t="s">
        <v>12</v>
      </c>
      <c r="F93" s="2" t="s">
        <v>13</v>
      </c>
      <c r="G93" s="3" t="s">
        <v>67</v>
      </c>
      <c r="H93" s="3">
        <f>475</f>
        <v>475</v>
      </c>
      <c r="I93" s="2">
        <f t="shared" si="1"/>
        <v>1525</v>
      </c>
      <c r="J93" s="9" t="s">
        <v>203</v>
      </c>
      <c r="K93" s="6"/>
    </row>
    <row r="94" spans="1:11" ht="37.5" customHeight="1" x14ac:dyDescent="0.25">
      <c r="A94" s="2">
        <v>15</v>
      </c>
      <c r="B94" s="2">
        <v>41100000</v>
      </c>
      <c r="C94" s="3" t="s">
        <v>141</v>
      </c>
      <c r="D94" s="4">
        <v>4500</v>
      </c>
      <c r="E94" s="2" t="s">
        <v>12</v>
      </c>
      <c r="F94" s="2" t="s">
        <v>13</v>
      </c>
      <c r="G94" s="3" t="s">
        <v>67</v>
      </c>
      <c r="H94" s="3">
        <f>3200+1300</f>
        <v>4500</v>
      </c>
      <c r="I94" s="11">
        <f t="shared" si="1"/>
        <v>0</v>
      </c>
      <c r="J94" s="34" t="s">
        <v>215</v>
      </c>
      <c r="K94" s="6"/>
    </row>
    <row r="95" spans="1:11" ht="48" customHeight="1" x14ac:dyDescent="0.25">
      <c r="A95" s="2">
        <v>16</v>
      </c>
      <c r="B95" s="2">
        <v>44800000</v>
      </c>
      <c r="C95" s="3" t="s">
        <v>156</v>
      </c>
      <c r="D95" s="4">
        <v>100</v>
      </c>
      <c r="E95" s="2" t="s">
        <v>12</v>
      </c>
      <c r="F95" s="2" t="s">
        <v>13</v>
      </c>
      <c r="G95" s="3" t="s">
        <v>67</v>
      </c>
      <c r="H95" s="3"/>
      <c r="I95" s="2">
        <f t="shared" si="1"/>
        <v>100</v>
      </c>
      <c r="J95" s="34"/>
      <c r="K95" s="6"/>
    </row>
    <row r="96" spans="1:11" ht="42" customHeight="1" x14ac:dyDescent="0.25">
      <c r="A96" s="2">
        <v>17</v>
      </c>
      <c r="B96" s="2">
        <v>55100000</v>
      </c>
      <c r="C96" s="3" t="s">
        <v>71</v>
      </c>
      <c r="D96" s="4">
        <v>1500</v>
      </c>
      <c r="E96" s="2" t="s">
        <v>12</v>
      </c>
      <c r="F96" s="2" t="s">
        <v>13</v>
      </c>
      <c r="G96" s="3" t="s">
        <v>67</v>
      </c>
      <c r="H96" s="3"/>
      <c r="I96" s="2">
        <f t="shared" si="1"/>
        <v>1500</v>
      </c>
      <c r="J96" s="9"/>
      <c r="K96" s="6"/>
    </row>
    <row r="97" spans="1:11" ht="48" customHeight="1" x14ac:dyDescent="0.25">
      <c r="A97" s="2">
        <v>18</v>
      </c>
      <c r="B97" s="2">
        <v>55300000</v>
      </c>
      <c r="C97" s="3" t="s">
        <v>72</v>
      </c>
      <c r="D97" s="4">
        <v>14000</v>
      </c>
      <c r="E97" s="2" t="s">
        <v>12</v>
      </c>
      <c r="F97" s="2" t="s">
        <v>13</v>
      </c>
      <c r="G97" s="3" t="s">
        <v>67</v>
      </c>
      <c r="H97" s="3"/>
      <c r="I97" s="2">
        <f t="shared" si="1"/>
        <v>14000</v>
      </c>
      <c r="J97" s="9"/>
      <c r="K97" s="6"/>
    </row>
    <row r="98" spans="1:11" ht="49.5" customHeight="1" x14ac:dyDescent="0.25">
      <c r="A98" s="2">
        <v>19</v>
      </c>
      <c r="B98" s="2">
        <v>55500000</v>
      </c>
      <c r="C98" s="3" t="s">
        <v>73</v>
      </c>
      <c r="D98" s="4">
        <v>500</v>
      </c>
      <c r="E98" s="2" t="s">
        <v>12</v>
      </c>
      <c r="F98" s="2" t="s">
        <v>13</v>
      </c>
      <c r="G98" s="3" t="s">
        <v>67</v>
      </c>
      <c r="H98" s="3"/>
      <c r="I98" s="2">
        <f t="shared" si="1"/>
        <v>500</v>
      </c>
      <c r="J98" s="9"/>
      <c r="K98" s="6"/>
    </row>
    <row r="99" spans="1:11" ht="22.5" customHeight="1" x14ac:dyDescent="0.25">
      <c r="A99" s="85" t="s">
        <v>125</v>
      </c>
      <c r="B99" s="75"/>
      <c r="C99" s="76"/>
      <c r="D99" s="33">
        <f>SUM(D100:D103)</f>
        <v>2500</v>
      </c>
      <c r="E99" s="2"/>
      <c r="F99" s="2"/>
      <c r="G99" s="3"/>
      <c r="H99" s="3"/>
      <c r="I99" s="2"/>
      <c r="J99" s="9"/>
      <c r="K99" s="6"/>
    </row>
    <row r="100" spans="1:11" x14ac:dyDescent="0.25">
      <c r="A100" s="2">
        <v>1</v>
      </c>
      <c r="B100" s="2">
        <v>33100000</v>
      </c>
      <c r="C100" s="2" t="s">
        <v>126</v>
      </c>
      <c r="D100" s="4">
        <v>1000</v>
      </c>
      <c r="E100" s="2" t="s">
        <v>12</v>
      </c>
      <c r="F100" s="2" t="s">
        <v>13</v>
      </c>
      <c r="G100" s="3" t="s">
        <v>117</v>
      </c>
      <c r="H100" s="3"/>
      <c r="I100" s="2">
        <f t="shared" si="1"/>
        <v>1000</v>
      </c>
      <c r="J100" s="9"/>
      <c r="K100" s="6"/>
    </row>
    <row r="101" spans="1:11" x14ac:dyDescent="0.25">
      <c r="A101" s="2">
        <v>2</v>
      </c>
      <c r="B101" s="2">
        <v>33100000</v>
      </c>
      <c r="C101" s="2" t="s">
        <v>126</v>
      </c>
      <c r="D101" s="4">
        <v>500</v>
      </c>
      <c r="E101" s="2" t="s">
        <v>118</v>
      </c>
      <c r="F101" s="2" t="s">
        <v>13</v>
      </c>
      <c r="G101" s="3"/>
      <c r="H101" s="3"/>
      <c r="I101" s="2">
        <f t="shared" si="1"/>
        <v>500</v>
      </c>
      <c r="J101" s="9"/>
      <c r="K101" s="6"/>
    </row>
    <row r="102" spans="1:11" x14ac:dyDescent="0.25">
      <c r="A102" s="2">
        <v>3</v>
      </c>
      <c r="B102" s="2">
        <v>33600000</v>
      </c>
      <c r="C102" s="3" t="s">
        <v>127</v>
      </c>
      <c r="D102" s="4">
        <v>500</v>
      </c>
      <c r="E102" s="2" t="s">
        <v>12</v>
      </c>
      <c r="F102" s="2" t="s">
        <v>13</v>
      </c>
      <c r="G102" s="3" t="s">
        <v>117</v>
      </c>
      <c r="H102" s="3"/>
      <c r="I102" s="2">
        <f t="shared" si="1"/>
        <v>500</v>
      </c>
      <c r="J102" s="9"/>
      <c r="K102" s="6"/>
    </row>
    <row r="103" spans="1:11" x14ac:dyDescent="0.25">
      <c r="A103" s="2">
        <v>4</v>
      </c>
      <c r="B103" s="2">
        <v>33600000</v>
      </c>
      <c r="C103" s="3" t="s">
        <v>127</v>
      </c>
      <c r="D103" s="4">
        <v>500</v>
      </c>
      <c r="E103" s="2" t="s">
        <v>118</v>
      </c>
      <c r="F103" s="2" t="s">
        <v>13</v>
      </c>
      <c r="G103" s="3"/>
      <c r="H103" s="3"/>
      <c r="I103" s="2">
        <f t="shared" si="1"/>
        <v>500</v>
      </c>
      <c r="J103" s="9"/>
      <c r="K103" s="6"/>
    </row>
    <row r="104" spans="1:11" ht="30.75" customHeight="1" x14ac:dyDescent="0.25">
      <c r="A104" s="85" t="s">
        <v>74</v>
      </c>
      <c r="B104" s="75"/>
      <c r="C104" s="76"/>
      <c r="D104" s="33">
        <f>SUM(D105:D127)</f>
        <v>132000</v>
      </c>
      <c r="E104" s="2"/>
      <c r="F104" s="2"/>
      <c r="G104" s="2"/>
      <c r="H104" s="2"/>
      <c r="I104" s="2"/>
      <c r="J104" s="9"/>
      <c r="K104" s="6"/>
    </row>
    <row r="105" spans="1:11" s="68" customFormat="1" ht="21" customHeight="1" x14ac:dyDescent="0.25">
      <c r="A105" s="56">
        <v>1</v>
      </c>
      <c r="B105" s="66" t="s">
        <v>75</v>
      </c>
      <c r="C105" s="56" t="s">
        <v>76</v>
      </c>
      <c r="D105" s="52">
        <v>73000</v>
      </c>
      <c r="E105" s="56" t="s">
        <v>23</v>
      </c>
      <c r="F105" s="56" t="s">
        <v>13</v>
      </c>
      <c r="G105" s="56"/>
      <c r="H105" s="56">
        <f>71120+24140</f>
        <v>95260</v>
      </c>
      <c r="I105" s="57">
        <f>D105-H105</f>
        <v>-22260</v>
      </c>
      <c r="J105" s="67" t="s">
        <v>189</v>
      </c>
      <c r="K105" s="56" t="s">
        <v>148</v>
      </c>
    </row>
    <row r="106" spans="1:11" ht="31.5" customHeight="1" x14ac:dyDescent="0.25">
      <c r="A106" s="2">
        <v>2</v>
      </c>
      <c r="B106" s="19" t="s">
        <v>77</v>
      </c>
      <c r="C106" s="3" t="s">
        <v>78</v>
      </c>
      <c r="D106" s="4">
        <v>6500</v>
      </c>
      <c r="E106" s="2" t="s">
        <v>23</v>
      </c>
      <c r="F106" s="2" t="s">
        <v>13</v>
      </c>
      <c r="G106" s="2"/>
      <c r="H106" s="2">
        <f>1283.1+800</f>
        <v>2083.1</v>
      </c>
      <c r="I106" s="2">
        <f>D106-H106</f>
        <v>4416.8999999999996</v>
      </c>
      <c r="J106" s="9" t="s">
        <v>209</v>
      </c>
      <c r="K106" s="6"/>
    </row>
    <row r="107" spans="1:11" ht="31.5" customHeight="1" x14ac:dyDescent="0.25">
      <c r="A107" s="2">
        <v>3</v>
      </c>
      <c r="B107" s="19" t="s">
        <v>77</v>
      </c>
      <c r="C107" s="3" t="s">
        <v>78</v>
      </c>
      <c r="D107" s="4">
        <v>500</v>
      </c>
      <c r="E107" s="2" t="s">
        <v>12</v>
      </c>
      <c r="F107" s="2" t="s">
        <v>13</v>
      </c>
      <c r="G107" s="3" t="s">
        <v>84</v>
      </c>
      <c r="H107" s="2"/>
      <c r="I107" s="2">
        <f t="shared" ref="I107:I176" si="2">D107-H107</f>
        <v>500</v>
      </c>
      <c r="J107" s="9"/>
      <c r="K107" s="6"/>
    </row>
    <row r="108" spans="1:11" ht="25.5" customHeight="1" x14ac:dyDescent="0.25">
      <c r="A108" s="56">
        <v>4</v>
      </c>
      <c r="B108" s="19" t="s">
        <v>79</v>
      </c>
      <c r="C108" s="3" t="s">
        <v>80</v>
      </c>
      <c r="D108" s="4">
        <v>100</v>
      </c>
      <c r="E108" s="2" t="s">
        <v>12</v>
      </c>
      <c r="F108" s="2" t="s">
        <v>13</v>
      </c>
      <c r="G108" s="2" t="s">
        <v>117</v>
      </c>
      <c r="H108" s="2"/>
      <c r="I108" s="2">
        <f t="shared" si="2"/>
        <v>100</v>
      </c>
      <c r="J108" s="9"/>
      <c r="K108" s="6"/>
    </row>
    <row r="109" spans="1:11" ht="24" customHeight="1" x14ac:dyDescent="0.25">
      <c r="A109" s="2">
        <v>5</v>
      </c>
      <c r="B109" s="19" t="s">
        <v>144</v>
      </c>
      <c r="C109" s="3" t="s">
        <v>145</v>
      </c>
      <c r="D109" s="4">
        <v>100</v>
      </c>
      <c r="E109" s="2" t="s">
        <v>12</v>
      </c>
      <c r="F109" s="2" t="s">
        <v>13</v>
      </c>
      <c r="G109" s="2" t="s">
        <v>117</v>
      </c>
      <c r="H109" s="2"/>
      <c r="I109" s="2">
        <f t="shared" si="2"/>
        <v>100</v>
      </c>
      <c r="J109" s="9"/>
      <c r="K109" s="6"/>
    </row>
    <row r="110" spans="1:11" ht="30" customHeight="1" x14ac:dyDescent="0.25">
      <c r="A110" s="2">
        <v>6</v>
      </c>
      <c r="B110" s="2">
        <v>24900000</v>
      </c>
      <c r="C110" s="3" t="s">
        <v>21</v>
      </c>
      <c r="D110" s="4">
        <v>200</v>
      </c>
      <c r="E110" s="2" t="s">
        <v>12</v>
      </c>
      <c r="F110" s="2" t="s">
        <v>13</v>
      </c>
      <c r="G110" s="2" t="s">
        <v>117</v>
      </c>
      <c r="H110" s="2"/>
      <c r="I110" s="2">
        <f t="shared" si="2"/>
        <v>200</v>
      </c>
      <c r="J110" s="9"/>
      <c r="K110" s="6"/>
    </row>
    <row r="111" spans="1:11" ht="29.25" customHeight="1" x14ac:dyDescent="0.25">
      <c r="A111" s="56">
        <v>7</v>
      </c>
      <c r="B111" s="2">
        <v>31400000</v>
      </c>
      <c r="C111" s="3" t="s">
        <v>28</v>
      </c>
      <c r="D111" s="4">
        <v>1000</v>
      </c>
      <c r="E111" s="2" t="s">
        <v>118</v>
      </c>
      <c r="F111" s="2" t="s">
        <v>13</v>
      </c>
      <c r="G111" s="2" t="s">
        <v>117</v>
      </c>
      <c r="H111" s="2"/>
      <c r="I111" s="2">
        <f t="shared" si="2"/>
        <v>1000</v>
      </c>
      <c r="J111" s="9"/>
      <c r="K111" s="6"/>
    </row>
    <row r="112" spans="1:11" ht="26.25" customHeight="1" x14ac:dyDescent="0.25">
      <c r="A112" s="2">
        <v>8</v>
      </c>
      <c r="B112" s="2">
        <v>31500000</v>
      </c>
      <c r="C112" s="3" t="s">
        <v>29</v>
      </c>
      <c r="D112" s="4">
        <v>100</v>
      </c>
      <c r="E112" s="2" t="s">
        <v>12</v>
      </c>
      <c r="F112" s="2" t="s">
        <v>13</v>
      </c>
      <c r="G112" s="2" t="s">
        <v>117</v>
      </c>
      <c r="H112" s="2"/>
      <c r="I112" s="2">
        <f t="shared" si="2"/>
        <v>100</v>
      </c>
      <c r="J112" s="9"/>
      <c r="K112" s="6"/>
    </row>
    <row r="113" spans="1:11" ht="39.75" customHeight="1" x14ac:dyDescent="0.25">
      <c r="A113" s="2">
        <v>9</v>
      </c>
      <c r="B113" s="2">
        <v>32300000</v>
      </c>
      <c r="C113" s="3" t="s">
        <v>30</v>
      </c>
      <c r="D113" s="4">
        <v>100</v>
      </c>
      <c r="E113" s="2" t="s">
        <v>12</v>
      </c>
      <c r="F113" s="2" t="s">
        <v>13</v>
      </c>
      <c r="G113" s="2" t="s">
        <v>117</v>
      </c>
      <c r="H113" s="2"/>
      <c r="I113" s="2">
        <f t="shared" si="2"/>
        <v>100</v>
      </c>
      <c r="J113" s="9"/>
      <c r="K113" s="6"/>
    </row>
    <row r="114" spans="1:11" ht="36.75" customHeight="1" x14ac:dyDescent="0.25">
      <c r="A114" s="56">
        <v>10</v>
      </c>
      <c r="B114" s="2">
        <v>34300000</v>
      </c>
      <c r="C114" s="3" t="s">
        <v>81</v>
      </c>
      <c r="D114" s="4">
        <v>5000</v>
      </c>
      <c r="E114" s="2" t="s">
        <v>23</v>
      </c>
      <c r="F114" s="2" t="s">
        <v>13</v>
      </c>
      <c r="G114" s="2"/>
      <c r="H114" s="2">
        <f>596+1800+840+1400</f>
        <v>4636</v>
      </c>
      <c r="I114" s="2">
        <f t="shared" si="2"/>
        <v>364</v>
      </c>
      <c r="J114" s="9" t="s">
        <v>216</v>
      </c>
      <c r="K114" s="6"/>
    </row>
    <row r="115" spans="1:11" ht="36.75" customHeight="1" x14ac:dyDescent="0.25">
      <c r="A115" s="2">
        <v>11</v>
      </c>
      <c r="B115" s="2">
        <v>34300000</v>
      </c>
      <c r="C115" s="3" t="s">
        <v>81</v>
      </c>
      <c r="D115" s="4">
        <v>100</v>
      </c>
      <c r="E115" s="2" t="s">
        <v>12</v>
      </c>
      <c r="F115" s="2" t="s">
        <v>13</v>
      </c>
      <c r="G115" s="2" t="s">
        <v>117</v>
      </c>
      <c r="H115" s="2"/>
      <c r="I115" s="2">
        <f t="shared" si="2"/>
        <v>100</v>
      </c>
      <c r="J115" s="9"/>
      <c r="K115" s="6"/>
    </row>
    <row r="116" spans="1:11" ht="27.75" customHeight="1" x14ac:dyDescent="0.25">
      <c r="A116" s="2">
        <v>12</v>
      </c>
      <c r="B116" s="2">
        <v>38400000</v>
      </c>
      <c r="C116" s="3" t="s">
        <v>152</v>
      </c>
      <c r="D116" s="4">
        <v>100</v>
      </c>
      <c r="E116" s="2" t="s">
        <v>12</v>
      </c>
      <c r="F116" s="2" t="s">
        <v>13</v>
      </c>
      <c r="G116" s="2" t="s">
        <v>117</v>
      </c>
      <c r="H116" s="2"/>
      <c r="I116" s="2">
        <f t="shared" si="2"/>
        <v>100</v>
      </c>
      <c r="J116" s="9"/>
      <c r="K116" s="6"/>
    </row>
    <row r="117" spans="1:11" ht="27.75" customHeight="1" x14ac:dyDescent="0.25">
      <c r="A117" s="56">
        <v>13</v>
      </c>
      <c r="B117" s="2">
        <v>42100000</v>
      </c>
      <c r="C117" s="3" t="s">
        <v>133</v>
      </c>
      <c r="D117" s="4">
        <v>100</v>
      </c>
      <c r="E117" s="2" t="s">
        <v>12</v>
      </c>
      <c r="F117" s="2" t="s">
        <v>13</v>
      </c>
      <c r="G117" s="2" t="s">
        <v>117</v>
      </c>
      <c r="H117" s="2"/>
      <c r="I117" s="2">
        <f t="shared" si="2"/>
        <v>100</v>
      </c>
      <c r="J117" s="9"/>
      <c r="K117" s="6"/>
    </row>
    <row r="118" spans="1:11" ht="42" customHeight="1" x14ac:dyDescent="0.25">
      <c r="A118" s="2">
        <v>14</v>
      </c>
      <c r="B118" s="2">
        <v>42900000</v>
      </c>
      <c r="C118" s="3" t="s">
        <v>82</v>
      </c>
      <c r="D118" s="4">
        <v>550</v>
      </c>
      <c r="E118" s="2" t="s">
        <v>12</v>
      </c>
      <c r="F118" s="2" t="s">
        <v>13</v>
      </c>
      <c r="G118" s="3" t="s">
        <v>84</v>
      </c>
      <c r="H118" s="2">
        <f>304.6+200</f>
        <v>504.6</v>
      </c>
      <c r="I118" s="11">
        <f t="shared" si="2"/>
        <v>45.399999999999977</v>
      </c>
      <c r="J118" s="9" t="s">
        <v>209</v>
      </c>
      <c r="K118" s="6"/>
    </row>
    <row r="119" spans="1:11" ht="30.75" customHeight="1" x14ac:dyDescent="0.25">
      <c r="A119" s="2">
        <v>15</v>
      </c>
      <c r="B119" s="2">
        <v>44500000</v>
      </c>
      <c r="C119" s="3" t="s">
        <v>46</v>
      </c>
      <c r="D119" s="4">
        <v>150</v>
      </c>
      <c r="E119" s="2" t="s">
        <v>12</v>
      </c>
      <c r="F119" s="2" t="s">
        <v>13</v>
      </c>
      <c r="G119" s="2" t="s">
        <v>117</v>
      </c>
      <c r="H119" s="2"/>
      <c r="I119" s="2">
        <f t="shared" si="2"/>
        <v>150</v>
      </c>
      <c r="J119" s="9"/>
      <c r="K119" s="6"/>
    </row>
    <row r="120" spans="1:11" ht="41.25" customHeight="1" x14ac:dyDescent="0.25">
      <c r="A120" s="56">
        <v>16</v>
      </c>
      <c r="B120" s="2">
        <v>50100000</v>
      </c>
      <c r="C120" s="3" t="s">
        <v>83</v>
      </c>
      <c r="D120" s="4">
        <v>38000</v>
      </c>
      <c r="E120" s="2" t="s">
        <v>37</v>
      </c>
      <c r="F120" s="2" t="s">
        <v>13</v>
      </c>
      <c r="G120" s="2"/>
      <c r="H120" s="2">
        <f>38000</f>
        <v>38000</v>
      </c>
      <c r="I120" s="2">
        <f t="shared" si="2"/>
        <v>0</v>
      </c>
      <c r="J120" s="9" t="s">
        <v>202</v>
      </c>
      <c r="K120" s="6"/>
    </row>
    <row r="121" spans="1:11" ht="72.75" customHeight="1" x14ac:dyDescent="0.25">
      <c r="A121" s="2">
        <v>17</v>
      </c>
      <c r="B121" s="2">
        <v>50100000</v>
      </c>
      <c r="C121" s="3" t="s">
        <v>83</v>
      </c>
      <c r="D121" s="4">
        <v>3000</v>
      </c>
      <c r="E121" s="2" t="s">
        <v>12</v>
      </c>
      <c r="F121" s="2" t="s">
        <v>13</v>
      </c>
      <c r="G121" s="3" t="s">
        <v>84</v>
      </c>
      <c r="H121" s="3"/>
      <c r="I121" s="2">
        <f t="shared" si="2"/>
        <v>3000</v>
      </c>
      <c r="J121" s="9"/>
      <c r="K121" s="6"/>
    </row>
    <row r="122" spans="1:11" ht="43.5" customHeight="1" x14ac:dyDescent="0.25">
      <c r="A122" s="2">
        <v>18</v>
      </c>
      <c r="B122" s="2">
        <v>50100000</v>
      </c>
      <c r="C122" s="3" t="s">
        <v>83</v>
      </c>
      <c r="D122" s="4">
        <v>2000</v>
      </c>
      <c r="E122" s="2" t="s">
        <v>161</v>
      </c>
      <c r="F122" s="2" t="s">
        <v>13</v>
      </c>
      <c r="G122" s="3"/>
      <c r="H122" s="3">
        <f>2000</f>
        <v>2000</v>
      </c>
      <c r="I122" s="2">
        <f t="shared" si="2"/>
        <v>0</v>
      </c>
      <c r="J122" s="9">
        <v>57</v>
      </c>
      <c r="K122" s="6"/>
    </row>
    <row r="123" spans="1:11" ht="24.75" customHeight="1" x14ac:dyDescent="0.25">
      <c r="A123" s="56">
        <v>19</v>
      </c>
      <c r="B123" s="2">
        <v>60100000</v>
      </c>
      <c r="C123" s="3" t="s">
        <v>109</v>
      </c>
      <c r="D123" s="4">
        <v>100</v>
      </c>
      <c r="E123" s="2" t="s">
        <v>37</v>
      </c>
      <c r="F123" s="2" t="s">
        <v>13</v>
      </c>
      <c r="G123" s="3"/>
      <c r="H123" s="3"/>
      <c r="I123" s="2">
        <f t="shared" si="2"/>
        <v>100</v>
      </c>
      <c r="J123" s="9"/>
      <c r="K123" s="6"/>
    </row>
    <row r="124" spans="1:11" ht="21.75" customHeight="1" x14ac:dyDescent="0.25">
      <c r="A124" s="2">
        <v>20</v>
      </c>
      <c r="B124" s="2">
        <v>63100000</v>
      </c>
      <c r="C124" s="3" t="s">
        <v>54</v>
      </c>
      <c r="D124" s="4">
        <v>500</v>
      </c>
      <c r="E124" s="2" t="s">
        <v>12</v>
      </c>
      <c r="F124" s="2" t="s">
        <v>13</v>
      </c>
      <c r="G124" s="2" t="s">
        <v>117</v>
      </c>
      <c r="H124" s="2">
        <f>472</f>
        <v>472</v>
      </c>
      <c r="I124" s="2">
        <f t="shared" si="2"/>
        <v>28</v>
      </c>
      <c r="J124" s="9">
        <v>38</v>
      </c>
      <c r="K124" s="6"/>
    </row>
    <row r="125" spans="1:11" ht="46.5" customHeight="1" x14ac:dyDescent="0.25">
      <c r="A125" s="2">
        <v>21</v>
      </c>
      <c r="B125" s="2">
        <v>63700000</v>
      </c>
      <c r="C125" s="3" t="s">
        <v>119</v>
      </c>
      <c r="D125" s="4">
        <v>400</v>
      </c>
      <c r="E125" s="2" t="s">
        <v>12</v>
      </c>
      <c r="F125" s="2" t="s">
        <v>13</v>
      </c>
      <c r="G125" s="3" t="s">
        <v>86</v>
      </c>
      <c r="H125" s="2"/>
      <c r="I125" s="2">
        <f t="shared" si="2"/>
        <v>400</v>
      </c>
      <c r="J125" s="9"/>
      <c r="K125" s="6"/>
    </row>
    <row r="126" spans="1:11" ht="32.25" customHeight="1" x14ac:dyDescent="0.25">
      <c r="A126" s="56">
        <v>22</v>
      </c>
      <c r="B126" s="2">
        <v>71600000</v>
      </c>
      <c r="C126" s="3" t="s">
        <v>134</v>
      </c>
      <c r="D126" s="4">
        <v>300</v>
      </c>
      <c r="E126" s="2" t="s">
        <v>12</v>
      </c>
      <c r="F126" s="2" t="s">
        <v>13</v>
      </c>
      <c r="G126" s="3" t="s">
        <v>135</v>
      </c>
      <c r="H126" s="2"/>
      <c r="I126" s="2">
        <f t="shared" si="2"/>
        <v>300</v>
      </c>
      <c r="J126" s="9"/>
      <c r="K126" s="6"/>
    </row>
    <row r="127" spans="1:11" ht="19.5" customHeight="1" x14ac:dyDescent="0.25">
      <c r="A127" s="2">
        <v>23</v>
      </c>
      <c r="B127" s="2">
        <v>98300000</v>
      </c>
      <c r="C127" s="3" t="s">
        <v>63</v>
      </c>
      <c r="D127" s="4">
        <v>100</v>
      </c>
      <c r="E127" s="2" t="s">
        <v>12</v>
      </c>
      <c r="F127" s="2" t="s">
        <v>13</v>
      </c>
      <c r="G127" s="2" t="s">
        <v>117</v>
      </c>
      <c r="H127" s="2"/>
      <c r="I127" s="2">
        <f t="shared" si="2"/>
        <v>100</v>
      </c>
      <c r="J127" s="9"/>
      <c r="K127" s="6"/>
    </row>
    <row r="128" spans="1:11" ht="23.25" customHeight="1" x14ac:dyDescent="0.25">
      <c r="A128" s="85" t="s">
        <v>85</v>
      </c>
      <c r="B128" s="75"/>
      <c r="C128" s="76"/>
      <c r="D128" s="32">
        <f>D129+D130+D131+D132+D133+D134+D135+D136</f>
        <v>252536</v>
      </c>
      <c r="E128" s="2"/>
      <c r="F128" s="2"/>
      <c r="G128" s="2"/>
      <c r="H128" s="2"/>
      <c r="I128" s="2"/>
      <c r="J128" s="9"/>
      <c r="K128" s="6"/>
    </row>
    <row r="129" spans="1:11" ht="23.25" customHeight="1" x14ac:dyDescent="0.25">
      <c r="A129" s="31">
        <v>1</v>
      </c>
      <c r="B129" s="2">
        <v>22400000</v>
      </c>
      <c r="C129" s="2" t="s">
        <v>136</v>
      </c>
      <c r="D129" s="49">
        <v>40000</v>
      </c>
      <c r="E129" s="2" t="s">
        <v>37</v>
      </c>
      <c r="F129" s="2" t="s">
        <v>13</v>
      </c>
      <c r="G129" s="2"/>
      <c r="H129" s="2"/>
      <c r="I129" s="2">
        <f t="shared" si="2"/>
        <v>40000</v>
      </c>
      <c r="J129" s="9"/>
      <c r="K129" s="6"/>
    </row>
    <row r="130" spans="1:11" ht="48.75" customHeight="1" x14ac:dyDescent="0.25">
      <c r="A130" s="2">
        <v>2</v>
      </c>
      <c r="B130" s="2">
        <v>64200000</v>
      </c>
      <c r="C130" s="3" t="s">
        <v>56</v>
      </c>
      <c r="D130" s="4">
        <v>15500</v>
      </c>
      <c r="E130" s="2" t="s">
        <v>12</v>
      </c>
      <c r="F130" s="2" t="s">
        <v>13</v>
      </c>
      <c r="G130" s="3" t="s">
        <v>86</v>
      </c>
      <c r="H130" s="3"/>
      <c r="I130" s="2">
        <f t="shared" si="2"/>
        <v>15500</v>
      </c>
      <c r="J130" s="9"/>
      <c r="K130" s="6"/>
    </row>
    <row r="131" spans="1:11" ht="36" x14ac:dyDescent="0.25">
      <c r="A131" s="2">
        <v>3</v>
      </c>
      <c r="B131" s="2">
        <v>75100000</v>
      </c>
      <c r="C131" s="3" t="s">
        <v>87</v>
      </c>
      <c r="D131" s="4">
        <v>3000</v>
      </c>
      <c r="E131" s="2" t="s">
        <v>12</v>
      </c>
      <c r="F131" s="2" t="s">
        <v>13</v>
      </c>
      <c r="G131" s="3" t="s">
        <v>86</v>
      </c>
      <c r="H131" s="3"/>
      <c r="I131" s="2">
        <f t="shared" si="2"/>
        <v>3000</v>
      </c>
      <c r="J131" s="9"/>
      <c r="K131" s="6"/>
    </row>
    <row r="132" spans="1:11" x14ac:dyDescent="0.25">
      <c r="A132" s="31">
        <v>4</v>
      </c>
      <c r="B132" s="2">
        <v>79200000</v>
      </c>
      <c r="C132" s="3" t="s">
        <v>59</v>
      </c>
      <c r="D132" s="4">
        <v>1500</v>
      </c>
      <c r="E132" s="2" t="s">
        <v>12</v>
      </c>
      <c r="F132" s="2" t="s">
        <v>13</v>
      </c>
      <c r="G132" s="3"/>
      <c r="H132" s="3"/>
      <c r="I132" s="2">
        <f t="shared" si="2"/>
        <v>1500</v>
      </c>
      <c r="J132" s="9"/>
      <c r="K132" s="6"/>
    </row>
    <row r="133" spans="1:11" x14ac:dyDescent="0.25">
      <c r="A133" s="2">
        <v>5</v>
      </c>
      <c r="B133" s="2">
        <v>79300000</v>
      </c>
      <c r="C133" s="3" t="s">
        <v>136</v>
      </c>
      <c r="D133" s="4">
        <v>1036</v>
      </c>
      <c r="E133" s="2" t="s">
        <v>12</v>
      </c>
      <c r="F133" s="2" t="s">
        <v>13</v>
      </c>
      <c r="G133" s="2" t="s">
        <v>117</v>
      </c>
      <c r="H133" s="3"/>
      <c r="I133" s="2">
        <f t="shared" si="2"/>
        <v>1036</v>
      </c>
      <c r="J133" s="9"/>
      <c r="K133" s="6"/>
    </row>
    <row r="134" spans="1:11" ht="42.75" customHeight="1" x14ac:dyDescent="0.25">
      <c r="A134" s="2">
        <v>6</v>
      </c>
      <c r="B134" s="2">
        <v>79700000</v>
      </c>
      <c r="C134" s="3" t="s">
        <v>88</v>
      </c>
      <c r="D134" s="4">
        <f>110000-9000</f>
        <v>101000</v>
      </c>
      <c r="E134" s="2" t="s">
        <v>12</v>
      </c>
      <c r="F134" s="2" t="s">
        <v>13</v>
      </c>
      <c r="G134" s="3" t="s">
        <v>57</v>
      </c>
      <c r="H134" s="3">
        <v>100680</v>
      </c>
      <c r="I134" s="2">
        <f t="shared" si="2"/>
        <v>320</v>
      </c>
      <c r="J134" s="9">
        <v>5</v>
      </c>
      <c r="K134" s="6"/>
    </row>
    <row r="135" spans="1:11" ht="25.5" customHeight="1" x14ac:dyDescent="0.25">
      <c r="A135" s="31">
        <v>7</v>
      </c>
      <c r="B135" s="2">
        <v>80500000</v>
      </c>
      <c r="C135" s="3" t="s">
        <v>112</v>
      </c>
      <c r="D135" s="4">
        <v>85000</v>
      </c>
      <c r="E135" s="2" t="s">
        <v>37</v>
      </c>
      <c r="F135" s="2" t="s">
        <v>13</v>
      </c>
      <c r="G135" s="3" t="s">
        <v>137</v>
      </c>
      <c r="H135" s="3"/>
      <c r="I135" s="2">
        <f t="shared" si="2"/>
        <v>85000</v>
      </c>
      <c r="J135" s="9"/>
      <c r="K135" s="6"/>
    </row>
    <row r="136" spans="1:11" x14ac:dyDescent="0.25">
      <c r="A136" s="2">
        <v>8</v>
      </c>
      <c r="B136" s="2">
        <v>92400000</v>
      </c>
      <c r="C136" s="3" t="s">
        <v>130</v>
      </c>
      <c r="D136" s="4">
        <v>5500</v>
      </c>
      <c r="E136" s="2" t="s">
        <v>12</v>
      </c>
      <c r="F136" s="2" t="s">
        <v>13</v>
      </c>
      <c r="G136" s="3" t="s">
        <v>117</v>
      </c>
      <c r="H136" s="3">
        <f>5500</f>
        <v>5500</v>
      </c>
      <c r="I136" s="2">
        <f t="shared" si="2"/>
        <v>0</v>
      </c>
      <c r="J136" s="9" t="s">
        <v>204</v>
      </c>
      <c r="K136" s="6"/>
    </row>
    <row r="137" spans="1:11" ht="19.5" customHeight="1" x14ac:dyDescent="0.25">
      <c r="A137" s="85" t="s">
        <v>89</v>
      </c>
      <c r="B137" s="75"/>
      <c r="C137" s="76"/>
      <c r="D137" s="32">
        <f>D138+D139</f>
        <v>20000</v>
      </c>
      <c r="E137" s="2"/>
      <c r="F137" s="2" t="s">
        <v>13</v>
      </c>
      <c r="G137" s="2"/>
      <c r="H137" s="2"/>
      <c r="I137" s="2"/>
      <c r="J137" s="9"/>
      <c r="K137" s="6"/>
    </row>
    <row r="138" spans="1:11" x14ac:dyDescent="0.25">
      <c r="A138" s="2">
        <v>1</v>
      </c>
      <c r="B138" s="2">
        <v>66500000</v>
      </c>
      <c r="C138" s="3" t="s">
        <v>90</v>
      </c>
      <c r="D138" s="4">
        <v>15000</v>
      </c>
      <c r="E138" s="2" t="s">
        <v>118</v>
      </c>
      <c r="F138" s="2" t="s">
        <v>13</v>
      </c>
      <c r="G138" s="2"/>
      <c r="H138" s="2">
        <f>10435.32</f>
        <v>10435.32</v>
      </c>
      <c r="I138" s="2">
        <f t="shared" si="2"/>
        <v>4564.68</v>
      </c>
      <c r="J138" s="9" t="s">
        <v>190</v>
      </c>
      <c r="K138" s="6"/>
    </row>
    <row r="139" spans="1:11" x14ac:dyDescent="0.25">
      <c r="A139" s="2">
        <v>2</v>
      </c>
      <c r="B139" s="2">
        <v>66500000</v>
      </c>
      <c r="C139" s="3" t="s">
        <v>90</v>
      </c>
      <c r="D139" s="4">
        <v>5000</v>
      </c>
      <c r="E139" s="2" t="s">
        <v>12</v>
      </c>
      <c r="F139" s="2" t="s">
        <v>13</v>
      </c>
      <c r="G139" s="2" t="s">
        <v>117</v>
      </c>
      <c r="H139" s="2"/>
      <c r="I139" s="2">
        <f t="shared" si="2"/>
        <v>5000</v>
      </c>
      <c r="J139" s="9"/>
      <c r="K139" s="6"/>
    </row>
    <row r="140" spans="1:11" ht="27" customHeight="1" x14ac:dyDescent="0.25">
      <c r="A140" s="85" t="s">
        <v>91</v>
      </c>
      <c r="B140" s="75"/>
      <c r="C140" s="76"/>
      <c r="D140" s="32">
        <f>D141+D142+D143+D144</f>
        <v>210000</v>
      </c>
      <c r="E140" s="2"/>
      <c r="F140" s="2" t="s">
        <v>13</v>
      </c>
      <c r="G140" s="2"/>
      <c r="H140" s="2"/>
      <c r="I140" s="2"/>
      <c r="J140" s="9"/>
      <c r="K140" s="6"/>
    </row>
    <row r="141" spans="1:11" ht="24" x14ac:dyDescent="0.25">
      <c r="A141" s="2">
        <v>1</v>
      </c>
      <c r="B141" s="11">
        <v>30200000</v>
      </c>
      <c r="C141" s="12" t="s">
        <v>24</v>
      </c>
      <c r="D141" s="13">
        <v>10000</v>
      </c>
      <c r="E141" s="11" t="s">
        <v>37</v>
      </c>
      <c r="F141" s="2" t="s">
        <v>13</v>
      </c>
      <c r="G141" s="2"/>
      <c r="H141" s="2"/>
      <c r="I141" s="2">
        <f t="shared" si="2"/>
        <v>10000</v>
      </c>
      <c r="J141" s="9"/>
      <c r="K141" s="6"/>
    </row>
    <row r="142" spans="1:11" ht="24" x14ac:dyDescent="0.25">
      <c r="A142" s="2">
        <v>2</v>
      </c>
      <c r="B142" s="11">
        <v>30200000</v>
      </c>
      <c r="C142" s="12" t="s">
        <v>24</v>
      </c>
      <c r="D142" s="13">
        <f>15000+30000</f>
        <v>45000</v>
      </c>
      <c r="E142" s="11" t="s">
        <v>131</v>
      </c>
      <c r="F142" s="2" t="s">
        <v>13</v>
      </c>
      <c r="G142" s="2"/>
      <c r="H142" s="2"/>
      <c r="I142" s="2">
        <f t="shared" si="2"/>
        <v>45000</v>
      </c>
      <c r="J142" s="9"/>
      <c r="K142" s="6"/>
    </row>
    <row r="143" spans="1:11" x14ac:dyDescent="0.25">
      <c r="A143" s="2">
        <v>3</v>
      </c>
      <c r="B143" s="11">
        <v>39100000</v>
      </c>
      <c r="C143" s="12" t="s">
        <v>36</v>
      </c>
      <c r="D143" s="13">
        <f>5000+30000</f>
        <v>35000</v>
      </c>
      <c r="E143" s="11" t="s">
        <v>37</v>
      </c>
      <c r="F143" s="2" t="s">
        <v>13</v>
      </c>
      <c r="G143" s="2"/>
      <c r="H143" s="2"/>
      <c r="I143" s="2">
        <f t="shared" si="2"/>
        <v>35000</v>
      </c>
      <c r="J143" s="9"/>
      <c r="K143" s="6"/>
    </row>
    <row r="144" spans="1:11" x14ac:dyDescent="0.25">
      <c r="A144" s="2">
        <v>4</v>
      </c>
      <c r="B144" s="11">
        <v>45400000</v>
      </c>
      <c r="C144" s="12" t="s">
        <v>92</v>
      </c>
      <c r="D144" s="13">
        <v>120000</v>
      </c>
      <c r="E144" s="11" t="s">
        <v>37</v>
      </c>
      <c r="F144" s="2" t="s">
        <v>13</v>
      </c>
      <c r="G144" s="2"/>
      <c r="H144" s="2"/>
      <c r="I144" s="2">
        <f t="shared" si="2"/>
        <v>120000</v>
      </c>
      <c r="J144" s="9"/>
      <c r="K144" s="6"/>
    </row>
    <row r="145" spans="1:11" ht="24" customHeight="1" x14ac:dyDescent="0.25">
      <c r="A145" s="35"/>
      <c r="B145" s="36"/>
      <c r="C145" s="37" t="s">
        <v>93</v>
      </c>
      <c r="D145" s="38">
        <f>D147+D162+D183</f>
        <v>45562600</v>
      </c>
      <c r="E145" s="2"/>
      <c r="F145" s="2"/>
      <c r="G145" s="2"/>
      <c r="H145" s="2"/>
      <c r="I145" s="2"/>
      <c r="J145" s="9"/>
      <c r="K145" s="6"/>
    </row>
    <row r="146" spans="1:11" ht="44.25" customHeight="1" x14ac:dyDescent="0.25">
      <c r="A146" s="74" t="s">
        <v>160</v>
      </c>
      <c r="B146" s="75"/>
      <c r="C146" s="76"/>
      <c r="D146" s="4"/>
      <c r="E146" s="2"/>
      <c r="F146" s="2"/>
      <c r="G146" s="2" t="s">
        <v>105</v>
      </c>
      <c r="H146" s="2"/>
      <c r="I146" s="2"/>
      <c r="J146" s="9"/>
      <c r="K146" s="6"/>
    </row>
    <row r="147" spans="1:11" ht="30.75" customHeight="1" x14ac:dyDescent="0.25">
      <c r="A147" s="74" t="s">
        <v>94</v>
      </c>
      <c r="B147" s="75"/>
      <c r="C147" s="76"/>
      <c r="D147" s="33">
        <f>D148+D149+D150+D151+D152+D153+D154+D155+D156+D157+D158+D159+D160+D161</f>
        <v>36450400</v>
      </c>
      <c r="E147" s="2"/>
      <c r="F147" s="2"/>
      <c r="G147" s="2"/>
      <c r="H147" s="2"/>
      <c r="I147" s="2"/>
      <c r="J147" s="9"/>
      <c r="K147" s="6"/>
    </row>
    <row r="148" spans="1:11" ht="30.75" customHeight="1" x14ac:dyDescent="0.25">
      <c r="A148" s="50"/>
      <c r="B148" s="36">
        <v>39100000</v>
      </c>
      <c r="C148" s="23" t="s">
        <v>36</v>
      </c>
      <c r="D148" s="4">
        <v>90000</v>
      </c>
      <c r="E148" s="2" t="s">
        <v>161</v>
      </c>
      <c r="F148" s="2" t="s">
        <v>185</v>
      </c>
      <c r="G148" s="2"/>
      <c r="H148" s="2">
        <f>89704.02</f>
        <v>89704.02</v>
      </c>
      <c r="I148" s="11">
        <f t="shared" si="2"/>
        <v>295.97999999999593</v>
      </c>
      <c r="J148" s="9" t="s">
        <v>219</v>
      </c>
      <c r="K148" s="6"/>
    </row>
    <row r="149" spans="1:11" ht="24.75" customHeight="1" x14ac:dyDescent="0.25">
      <c r="A149" s="1">
        <v>1</v>
      </c>
      <c r="B149" s="2">
        <v>45100000</v>
      </c>
      <c r="C149" s="3" t="s">
        <v>154</v>
      </c>
      <c r="D149" s="4">
        <v>386000</v>
      </c>
      <c r="E149" s="2" t="s">
        <v>37</v>
      </c>
      <c r="F149" s="2" t="s">
        <v>13</v>
      </c>
      <c r="G149" s="2"/>
      <c r="H149" s="2"/>
      <c r="I149" s="2">
        <f t="shared" si="2"/>
        <v>386000</v>
      </c>
      <c r="J149" s="5"/>
      <c r="K149" s="6"/>
    </row>
    <row r="150" spans="1:11" ht="24" x14ac:dyDescent="0.25">
      <c r="A150" s="2">
        <v>2</v>
      </c>
      <c r="B150" s="2">
        <v>45200000</v>
      </c>
      <c r="C150" s="3" t="s">
        <v>95</v>
      </c>
      <c r="D150" s="4">
        <v>15000000</v>
      </c>
      <c r="E150" s="2" t="s">
        <v>37</v>
      </c>
      <c r="F150" s="2" t="s">
        <v>13</v>
      </c>
      <c r="G150" s="7" t="s">
        <v>129</v>
      </c>
      <c r="H150" s="7">
        <f>2499998.89+1587732.93+1969067.05</f>
        <v>6056798.8700000001</v>
      </c>
      <c r="I150" s="2">
        <f t="shared" si="2"/>
        <v>8943201.129999999</v>
      </c>
      <c r="J150" s="5" t="s">
        <v>221</v>
      </c>
      <c r="K150" s="6"/>
    </row>
    <row r="151" spans="1:11" ht="24" x14ac:dyDescent="0.25">
      <c r="A151" s="1">
        <v>3</v>
      </c>
      <c r="B151" s="2">
        <v>45200000</v>
      </c>
      <c r="C151" s="3" t="s">
        <v>95</v>
      </c>
      <c r="D151" s="4">
        <v>9166600</v>
      </c>
      <c r="E151" s="2" t="s">
        <v>37</v>
      </c>
      <c r="F151" s="2" t="s">
        <v>13</v>
      </c>
      <c r="G151" s="7"/>
      <c r="H151" s="7"/>
      <c r="I151" s="2">
        <f t="shared" si="2"/>
        <v>9166600</v>
      </c>
      <c r="J151" s="8"/>
      <c r="K151" s="6"/>
    </row>
    <row r="152" spans="1:11" x14ac:dyDescent="0.25">
      <c r="A152" s="1">
        <v>4</v>
      </c>
      <c r="B152" s="2">
        <v>45300000</v>
      </c>
      <c r="C152" s="3" t="s">
        <v>143</v>
      </c>
      <c r="D152" s="4">
        <v>600000</v>
      </c>
      <c r="E152" s="2" t="s">
        <v>37</v>
      </c>
      <c r="F152" s="2" t="s">
        <v>13</v>
      </c>
      <c r="G152" s="7"/>
      <c r="H152" s="7">
        <f>52444</f>
        <v>52444</v>
      </c>
      <c r="I152" s="2">
        <f t="shared" si="2"/>
        <v>547556</v>
      </c>
      <c r="J152" s="5">
        <v>101</v>
      </c>
      <c r="K152" s="6"/>
    </row>
    <row r="153" spans="1:11" ht="28.5" customHeight="1" x14ac:dyDescent="0.25">
      <c r="A153" s="2">
        <v>5</v>
      </c>
      <c r="B153" s="2">
        <v>45400000</v>
      </c>
      <c r="C153" s="3" t="s">
        <v>92</v>
      </c>
      <c r="D153" s="4">
        <v>6652800</v>
      </c>
      <c r="E153" s="2" t="s">
        <v>37</v>
      </c>
      <c r="F153" s="2" t="s">
        <v>13</v>
      </c>
      <c r="G153" s="3"/>
      <c r="H153" s="3">
        <f>1659999.14+1127723.11+417292.99</f>
        <v>3205015.24</v>
      </c>
      <c r="I153" s="2">
        <f t="shared" si="2"/>
        <v>3447784.76</v>
      </c>
      <c r="J153" s="9" t="s">
        <v>222</v>
      </c>
      <c r="K153" s="6"/>
    </row>
    <row r="154" spans="1:11" ht="28.5" customHeight="1" x14ac:dyDescent="0.25">
      <c r="A154" s="1">
        <v>6</v>
      </c>
      <c r="B154" s="2">
        <v>45400000</v>
      </c>
      <c r="C154" s="3" t="s">
        <v>92</v>
      </c>
      <c r="D154" s="4">
        <v>2000000</v>
      </c>
      <c r="E154" s="2" t="s">
        <v>37</v>
      </c>
      <c r="F154" s="2" t="s">
        <v>13</v>
      </c>
      <c r="G154" s="7" t="s">
        <v>129</v>
      </c>
      <c r="H154" s="3">
        <f>4717316.2</f>
        <v>4717316.2</v>
      </c>
      <c r="I154" s="53">
        <f t="shared" si="2"/>
        <v>-2717316.2</v>
      </c>
      <c r="J154" s="9">
        <v>41</v>
      </c>
      <c r="K154" s="6"/>
    </row>
    <row r="155" spans="1:11" ht="30" customHeight="1" x14ac:dyDescent="0.25">
      <c r="A155" s="1">
        <v>7</v>
      </c>
      <c r="B155" s="2">
        <v>71200000</v>
      </c>
      <c r="C155" s="3" t="s">
        <v>96</v>
      </c>
      <c r="D155" s="4">
        <v>500000</v>
      </c>
      <c r="E155" s="2" t="s">
        <v>37</v>
      </c>
      <c r="F155" s="2" t="s">
        <v>13</v>
      </c>
      <c r="G155" s="7" t="s">
        <v>153</v>
      </c>
      <c r="H155" s="7">
        <f>1236000</f>
        <v>1236000</v>
      </c>
      <c r="I155" s="53">
        <f t="shared" si="2"/>
        <v>-736000</v>
      </c>
      <c r="J155" s="5">
        <v>43</v>
      </c>
      <c r="K155" s="6"/>
    </row>
    <row r="156" spans="1:11" ht="30" customHeight="1" x14ac:dyDescent="0.25">
      <c r="A156" s="2">
        <v>8</v>
      </c>
      <c r="B156" s="2">
        <v>71200000</v>
      </c>
      <c r="C156" s="3" t="s">
        <v>96</v>
      </c>
      <c r="D156" s="4">
        <v>692000</v>
      </c>
      <c r="E156" s="2" t="s">
        <v>37</v>
      </c>
      <c r="F156" s="2" t="s">
        <v>13</v>
      </c>
      <c r="G156" s="3" t="s">
        <v>97</v>
      </c>
      <c r="H156" s="3">
        <f>23000+290500+123900</f>
        <v>437400</v>
      </c>
      <c r="I156" s="2">
        <f t="shared" si="2"/>
        <v>254600</v>
      </c>
      <c r="J156" s="10" t="s">
        <v>211</v>
      </c>
      <c r="K156" s="6"/>
    </row>
    <row r="157" spans="1:11" ht="30" customHeight="1" x14ac:dyDescent="0.25">
      <c r="A157" s="1">
        <v>9</v>
      </c>
      <c r="B157" s="2">
        <v>71200000</v>
      </c>
      <c r="C157" s="3" t="s">
        <v>96</v>
      </c>
      <c r="D157" s="4">
        <v>600000</v>
      </c>
      <c r="E157" s="2" t="s">
        <v>180</v>
      </c>
      <c r="F157" s="2" t="s">
        <v>13</v>
      </c>
      <c r="G157" s="3" t="s">
        <v>97</v>
      </c>
      <c r="H157" s="3">
        <f>147500+106197.64+159300</f>
        <v>412997.64</v>
      </c>
      <c r="I157" s="2">
        <f t="shared" si="2"/>
        <v>187002.36</v>
      </c>
      <c r="J157" s="10" t="s">
        <v>218</v>
      </c>
      <c r="K157" s="6"/>
    </row>
    <row r="158" spans="1:11" ht="30" customHeight="1" x14ac:dyDescent="0.25">
      <c r="A158" s="1">
        <v>10</v>
      </c>
      <c r="B158" s="2">
        <v>71200000</v>
      </c>
      <c r="C158" s="3" t="s">
        <v>96</v>
      </c>
      <c r="D158" s="4">
        <v>23000</v>
      </c>
      <c r="E158" s="2" t="s">
        <v>12</v>
      </c>
      <c r="F158" s="2" t="s">
        <v>13</v>
      </c>
      <c r="G158" s="3" t="s">
        <v>179</v>
      </c>
      <c r="H158" s="3"/>
      <c r="I158" s="2">
        <f t="shared" si="2"/>
        <v>23000</v>
      </c>
      <c r="J158" s="10"/>
      <c r="K158" s="6"/>
    </row>
    <row r="159" spans="1:11" ht="30" customHeight="1" x14ac:dyDescent="0.25">
      <c r="A159" s="2">
        <v>11</v>
      </c>
      <c r="B159" s="2">
        <v>71300000</v>
      </c>
      <c r="C159" s="3" t="s">
        <v>165</v>
      </c>
      <c r="D159" s="4">
        <v>685000</v>
      </c>
      <c r="E159" s="2" t="s">
        <v>37</v>
      </c>
      <c r="F159" s="2" t="s">
        <v>13</v>
      </c>
      <c r="G159" s="3" t="s">
        <v>174</v>
      </c>
      <c r="H159" s="3">
        <f>684000</f>
        <v>684000</v>
      </c>
      <c r="I159" s="11">
        <f t="shared" si="2"/>
        <v>1000</v>
      </c>
      <c r="J159" s="10">
        <v>46</v>
      </c>
      <c r="K159" s="6"/>
    </row>
    <row r="160" spans="1:11" ht="30" customHeight="1" x14ac:dyDescent="0.25">
      <c r="A160" s="1">
        <v>12</v>
      </c>
      <c r="B160" s="2">
        <v>71300000</v>
      </c>
      <c r="C160" s="3" t="s">
        <v>165</v>
      </c>
      <c r="D160" s="4">
        <v>50000</v>
      </c>
      <c r="E160" s="2" t="s">
        <v>37</v>
      </c>
      <c r="F160" s="2" t="s">
        <v>13</v>
      </c>
      <c r="G160" s="3" t="s">
        <v>97</v>
      </c>
      <c r="H160" s="3"/>
      <c r="I160" s="2">
        <f t="shared" si="2"/>
        <v>50000</v>
      </c>
      <c r="J160" s="9"/>
      <c r="K160" s="6"/>
    </row>
    <row r="161" spans="1:11" ht="41.25" customHeight="1" x14ac:dyDescent="0.25">
      <c r="A161" s="1">
        <v>13</v>
      </c>
      <c r="B161" s="2">
        <v>75200000</v>
      </c>
      <c r="C161" s="3" t="s">
        <v>177</v>
      </c>
      <c r="D161" s="4">
        <v>5000</v>
      </c>
      <c r="E161" s="2" t="s">
        <v>12</v>
      </c>
      <c r="F161" s="2" t="s">
        <v>13</v>
      </c>
      <c r="G161" s="3" t="s">
        <v>86</v>
      </c>
      <c r="H161" s="3"/>
      <c r="I161" s="2">
        <f t="shared" si="2"/>
        <v>5000</v>
      </c>
      <c r="J161" s="9"/>
      <c r="K161" s="6"/>
    </row>
    <row r="162" spans="1:11" ht="34.5" customHeight="1" x14ac:dyDescent="0.25">
      <c r="A162" s="74" t="s">
        <v>98</v>
      </c>
      <c r="B162" s="75"/>
      <c r="C162" s="76"/>
      <c r="D162" s="33">
        <f>D163+D165+D167+D170+D171+D172+D174+D175+D181+D182+D168+D176+D177+D166+D173+D178+D179+D180+D169+D164</f>
        <v>2665000</v>
      </c>
      <c r="E162" s="2"/>
      <c r="F162" s="2"/>
      <c r="G162" s="3"/>
      <c r="H162" s="3"/>
      <c r="I162" s="2"/>
      <c r="J162" s="8"/>
      <c r="K162" s="6"/>
    </row>
    <row r="163" spans="1:11" ht="34.5" customHeight="1" x14ac:dyDescent="0.25">
      <c r="A163" s="51">
        <v>1</v>
      </c>
      <c r="B163" s="36">
        <v>19200000</v>
      </c>
      <c r="C163" s="23" t="s">
        <v>187</v>
      </c>
      <c r="D163" s="4">
        <v>18000</v>
      </c>
      <c r="E163" s="11" t="s">
        <v>37</v>
      </c>
      <c r="F163" s="11" t="s">
        <v>185</v>
      </c>
      <c r="G163" s="3"/>
      <c r="H163" s="3"/>
      <c r="I163" s="2">
        <f t="shared" si="2"/>
        <v>18000</v>
      </c>
      <c r="J163" s="8"/>
      <c r="K163" s="6"/>
    </row>
    <row r="164" spans="1:11" ht="34.5" customHeight="1" x14ac:dyDescent="0.25">
      <c r="A164" s="70"/>
      <c r="B164" s="36">
        <v>19400000</v>
      </c>
      <c r="C164" s="23" t="s">
        <v>15</v>
      </c>
      <c r="D164" s="4">
        <v>9800</v>
      </c>
      <c r="E164" s="11" t="s">
        <v>12</v>
      </c>
      <c r="F164" s="11" t="s">
        <v>185</v>
      </c>
      <c r="G164" s="3"/>
      <c r="H164" s="3"/>
      <c r="I164" s="2">
        <f t="shared" si="2"/>
        <v>9800</v>
      </c>
      <c r="J164" s="8"/>
      <c r="K164" s="6"/>
    </row>
    <row r="165" spans="1:11" s="15" customFormat="1" ht="32.25" customHeight="1" x14ac:dyDescent="0.25">
      <c r="A165" s="11">
        <v>2</v>
      </c>
      <c r="B165" s="11">
        <v>22100000</v>
      </c>
      <c r="C165" s="12" t="s">
        <v>99</v>
      </c>
      <c r="D165" s="13">
        <v>120000</v>
      </c>
      <c r="E165" s="11" t="s">
        <v>37</v>
      </c>
      <c r="F165" s="11" t="s">
        <v>13</v>
      </c>
      <c r="G165" s="12"/>
      <c r="H165" s="12"/>
      <c r="I165" s="2">
        <f t="shared" si="2"/>
        <v>120000</v>
      </c>
      <c r="J165" s="5"/>
      <c r="K165" s="14"/>
    </row>
    <row r="166" spans="1:11" s="15" customFormat="1" ht="32.25" customHeight="1" x14ac:dyDescent="0.25">
      <c r="A166" s="11">
        <v>3</v>
      </c>
      <c r="B166" s="11">
        <v>24900000</v>
      </c>
      <c r="C166" s="12" t="s">
        <v>21</v>
      </c>
      <c r="D166" s="13">
        <v>5300</v>
      </c>
      <c r="E166" s="11" t="s">
        <v>12</v>
      </c>
      <c r="F166" s="11" t="s">
        <v>185</v>
      </c>
      <c r="G166" s="12"/>
      <c r="H166" s="12">
        <v>5255</v>
      </c>
      <c r="I166" s="2">
        <f t="shared" si="2"/>
        <v>45</v>
      </c>
      <c r="J166" s="5">
        <v>102</v>
      </c>
      <c r="K166" s="14"/>
    </row>
    <row r="167" spans="1:11" s="64" customFormat="1" ht="32.25" customHeight="1" x14ac:dyDescent="0.25">
      <c r="A167" s="55">
        <v>4</v>
      </c>
      <c r="B167" s="58">
        <v>30100000</v>
      </c>
      <c r="C167" s="60" t="s">
        <v>22</v>
      </c>
      <c r="D167" s="61">
        <v>427000</v>
      </c>
      <c r="E167" s="58" t="s">
        <v>37</v>
      </c>
      <c r="F167" s="58" t="s">
        <v>13</v>
      </c>
      <c r="G167" s="60"/>
      <c r="H167" s="60">
        <f>6946.95+420000</f>
        <v>426946.95</v>
      </c>
      <c r="I167" s="58">
        <f t="shared" si="2"/>
        <v>53.049999999988358</v>
      </c>
      <c r="J167" s="62" t="s">
        <v>214</v>
      </c>
      <c r="K167" s="65"/>
    </row>
    <row r="168" spans="1:11" s="15" customFormat="1" ht="32.25" customHeight="1" x14ac:dyDescent="0.25">
      <c r="A168" s="11">
        <v>5</v>
      </c>
      <c r="B168" s="11">
        <v>30100000</v>
      </c>
      <c r="C168" s="12" t="s">
        <v>22</v>
      </c>
      <c r="D168" s="13">
        <v>363600</v>
      </c>
      <c r="E168" s="58" t="s">
        <v>37</v>
      </c>
      <c r="F168" s="11" t="s">
        <v>13</v>
      </c>
      <c r="G168" s="12"/>
      <c r="H168" s="12"/>
      <c r="I168" s="2">
        <f>D168-H168</f>
        <v>363600</v>
      </c>
      <c r="J168" s="5"/>
      <c r="K168" s="14"/>
    </row>
    <row r="169" spans="1:11" s="15" customFormat="1" ht="32.25" customHeight="1" x14ac:dyDescent="0.25">
      <c r="A169" s="11"/>
      <c r="B169" s="11">
        <v>30100000</v>
      </c>
      <c r="C169" s="12" t="s">
        <v>22</v>
      </c>
      <c r="D169" s="13">
        <v>4500</v>
      </c>
      <c r="E169" s="58" t="s">
        <v>23</v>
      </c>
      <c r="F169" s="11" t="s">
        <v>185</v>
      </c>
      <c r="G169" s="12"/>
      <c r="H169" s="12">
        <v>4365</v>
      </c>
      <c r="I169" s="2">
        <f>D169-H169</f>
        <v>135</v>
      </c>
      <c r="J169" s="5">
        <v>23</v>
      </c>
      <c r="K169" s="14"/>
    </row>
    <row r="170" spans="1:11" s="64" customFormat="1" ht="32.25" customHeight="1" x14ac:dyDescent="0.25">
      <c r="A170" s="11">
        <v>6</v>
      </c>
      <c r="B170" s="58">
        <v>30200000</v>
      </c>
      <c r="C170" s="60" t="s">
        <v>24</v>
      </c>
      <c r="D170" s="61">
        <v>345375</v>
      </c>
      <c r="E170" s="58" t="s">
        <v>23</v>
      </c>
      <c r="F170" s="58" t="s">
        <v>13</v>
      </c>
      <c r="G170" s="60"/>
      <c r="H170" s="60">
        <f>15750+329400</f>
        <v>345150</v>
      </c>
      <c r="I170" s="58">
        <f t="shared" si="2"/>
        <v>225</v>
      </c>
      <c r="J170" s="62" t="s">
        <v>199</v>
      </c>
      <c r="K170" s="63"/>
    </row>
    <row r="171" spans="1:11" s="15" customFormat="1" ht="28.5" customHeight="1" x14ac:dyDescent="0.25">
      <c r="A171" s="55">
        <v>7</v>
      </c>
      <c r="B171" s="2">
        <v>37300000</v>
      </c>
      <c r="C171" s="3" t="s">
        <v>132</v>
      </c>
      <c r="D171" s="4">
        <v>60000</v>
      </c>
      <c r="E171" s="2" t="s">
        <v>37</v>
      </c>
      <c r="F171" s="11" t="s">
        <v>13</v>
      </c>
      <c r="G171" s="2"/>
      <c r="H171" s="12">
        <v>60000</v>
      </c>
      <c r="I171" s="11">
        <f t="shared" si="2"/>
        <v>0</v>
      </c>
      <c r="J171" s="5">
        <v>100</v>
      </c>
      <c r="K171" s="14"/>
    </row>
    <row r="172" spans="1:11" s="15" customFormat="1" ht="18" customHeight="1" x14ac:dyDescent="0.25">
      <c r="A172" s="11">
        <v>8</v>
      </c>
      <c r="B172" s="11">
        <v>37400000</v>
      </c>
      <c r="C172" s="12" t="s">
        <v>128</v>
      </c>
      <c r="D172" s="13">
        <v>210000</v>
      </c>
      <c r="E172" s="11" t="s">
        <v>37</v>
      </c>
      <c r="F172" s="11" t="s">
        <v>13</v>
      </c>
      <c r="G172" s="12"/>
      <c r="H172" s="12"/>
      <c r="I172" s="2">
        <f t="shared" si="2"/>
        <v>210000</v>
      </c>
      <c r="J172" s="5"/>
      <c r="K172" s="14"/>
    </row>
    <row r="173" spans="1:11" s="15" customFormat="1" ht="18" customHeight="1" x14ac:dyDescent="0.25">
      <c r="A173" s="11">
        <v>9</v>
      </c>
      <c r="B173" s="11">
        <v>37800000</v>
      </c>
      <c r="C173" s="12" t="s">
        <v>155</v>
      </c>
      <c r="D173" s="13">
        <v>4500</v>
      </c>
      <c r="E173" s="11" t="s">
        <v>12</v>
      </c>
      <c r="F173" s="11" t="s">
        <v>185</v>
      </c>
      <c r="G173" s="12"/>
      <c r="H173" s="12">
        <v>4350</v>
      </c>
      <c r="I173" s="2">
        <f t="shared" si="2"/>
        <v>150</v>
      </c>
      <c r="J173" s="5">
        <v>102</v>
      </c>
      <c r="K173" s="14"/>
    </row>
    <row r="174" spans="1:11" s="64" customFormat="1" ht="18" customHeight="1" x14ac:dyDescent="0.25">
      <c r="A174" s="55">
        <v>10</v>
      </c>
      <c r="B174" s="58">
        <v>39100000</v>
      </c>
      <c r="C174" s="60" t="s">
        <v>36</v>
      </c>
      <c r="D174" s="61">
        <v>14000</v>
      </c>
      <c r="E174" s="58" t="s">
        <v>23</v>
      </c>
      <c r="F174" s="58"/>
      <c r="G174" s="60"/>
      <c r="H174" s="60">
        <v>13907.7</v>
      </c>
      <c r="I174" s="58">
        <f t="shared" si="2"/>
        <v>92.299999999999272</v>
      </c>
      <c r="J174" s="62">
        <v>71</v>
      </c>
      <c r="K174" s="63"/>
    </row>
    <row r="175" spans="1:11" ht="18" customHeight="1" x14ac:dyDescent="0.25">
      <c r="A175" s="11">
        <v>11</v>
      </c>
      <c r="B175" s="2">
        <v>39100000</v>
      </c>
      <c r="C175" s="3" t="s">
        <v>36</v>
      </c>
      <c r="D175" s="4">
        <f>650000+130000</f>
        <v>780000</v>
      </c>
      <c r="E175" s="2" t="s">
        <v>37</v>
      </c>
      <c r="F175" s="11" t="s">
        <v>13</v>
      </c>
      <c r="G175" s="12"/>
      <c r="H175" s="12"/>
      <c r="I175" s="2">
        <f t="shared" si="2"/>
        <v>780000</v>
      </c>
      <c r="J175" s="9"/>
      <c r="K175" s="6"/>
    </row>
    <row r="176" spans="1:11" ht="18" customHeight="1" x14ac:dyDescent="0.25">
      <c r="A176" s="11">
        <v>12</v>
      </c>
      <c r="B176" s="2">
        <v>39700000</v>
      </c>
      <c r="C176" s="3" t="s">
        <v>40</v>
      </c>
      <c r="D176" s="4">
        <v>9225</v>
      </c>
      <c r="E176" s="2" t="s">
        <v>12</v>
      </c>
      <c r="F176" s="11" t="s">
        <v>13</v>
      </c>
      <c r="G176" s="12"/>
      <c r="H176" s="12">
        <v>9225</v>
      </c>
      <c r="I176" s="2">
        <f t="shared" si="2"/>
        <v>0</v>
      </c>
      <c r="J176" s="9">
        <v>94</v>
      </c>
      <c r="K176" s="6"/>
    </row>
    <row r="177" spans="1:11" ht="21.75" customHeight="1" x14ac:dyDescent="0.25">
      <c r="A177" s="55">
        <v>13</v>
      </c>
      <c r="B177" s="2">
        <v>42700000</v>
      </c>
      <c r="C177" s="3" t="s">
        <v>181</v>
      </c>
      <c r="D177" s="4">
        <v>19500</v>
      </c>
      <c r="E177" s="2" t="s">
        <v>37</v>
      </c>
      <c r="F177" s="11" t="s">
        <v>13</v>
      </c>
      <c r="G177" s="12"/>
      <c r="H177" s="12">
        <v>17700</v>
      </c>
      <c r="I177" s="2">
        <f t="shared" ref="I177:I180" si="3">D177-H177</f>
        <v>1800</v>
      </c>
      <c r="J177" s="9">
        <v>69</v>
      </c>
      <c r="K177" s="6"/>
    </row>
    <row r="178" spans="1:11" ht="21.75" customHeight="1" x14ac:dyDescent="0.25">
      <c r="A178" s="11">
        <v>14</v>
      </c>
      <c r="B178" s="2">
        <v>44400000</v>
      </c>
      <c r="C178" s="3" t="s">
        <v>45</v>
      </c>
      <c r="D178" s="4">
        <v>2000</v>
      </c>
      <c r="E178" s="2" t="s">
        <v>12</v>
      </c>
      <c r="F178" s="11" t="s">
        <v>185</v>
      </c>
      <c r="G178" s="12"/>
      <c r="H178" s="12">
        <v>1950</v>
      </c>
      <c r="I178" s="2">
        <f t="shared" si="3"/>
        <v>50</v>
      </c>
      <c r="J178" s="9">
        <v>102</v>
      </c>
      <c r="K178" s="6"/>
    </row>
    <row r="179" spans="1:11" ht="21.75" customHeight="1" x14ac:dyDescent="0.25">
      <c r="A179" s="11">
        <v>15</v>
      </c>
      <c r="B179" s="2">
        <v>44500000</v>
      </c>
      <c r="C179" s="3" t="s">
        <v>46</v>
      </c>
      <c r="D179" s="4">
        <v>900</v>
      </c>
      <c r="E179" s="2" t="s">
        <v>12</v>
      </c>
      <c r="F179" s="11" t="s">
        <v>185</v>
      </c>
      <c r="G179" s="12"/>
      <c r="H179" s="12">
        <v>900</v>
      </c>
      <c r="I179" s="2">
        <f t="shared" si="3"/>
        <v>0</v>
      </c>
      <c r="J179" s="9">
        <v>102</v>
      </c>
      <c r="K179" s="6"/>
    </row>
    <row r="180" spans="1:11" ht="21.75" customHeight="1" x14ac:dyDescent="0.25">
      <c r="A180" s="55">
        <v>16</v>
      </c>
      <c r="B180" s="2">
        <v>44800000</v>
      </c>
      <c r="C180" s="3" t="s">
        <v>156</v>
      </c>
      <c r="D180" s="4">
        <v>4800</v>
      </c>
      <c r="E180" s="2" t="s">
        <v>12</v>
      </c>
      <c r="F180" s="11" t="s">
        <v>185</v>
      </c>
      <c r="G180" s="12"/>
      <c r="H180" s="12">
        <v>4800</v>
      </c>
      <c r="I180" s="2">
        <f t="shared" si="3"/>
        <v>0</v>
      </c>
      <c r="J180" s="9">
        <v>102</v>
      </c>
      <c r="K180" s="6"/>
    </row>
    <row r="181" spans="1:11" ht="18" customHeight="1" x14ac:dyDescent="0.25">
      <c r="A181" s="11">
        <v>17</v>
      </c>
      <c r="B181" s="2">
        <v>45400000</v>
      </c>
      <c r="C181" s="3" t="s">
        <v>92</v>
      </c>
      <c r="D181" s="4">
        <v>226500</v>
      </c>
      <c r="E181" s="2" t="s">
        <v>37</v>
      </c>
      <c r="F181" s="11" t="s">
        <v>13</v>
      </c>
      <c r="G181" s="2"/>
      <c r="H181" s="12">
        <f>127727</f>
        <v>127727</v>
      </c>
      <c r="I181" s="2">
        <f t="shared" ref="I181:I245" si="4">D181-H181</f>
        <v>98773</v>
      </c>
      <c r="J181" s="9" t="s">
        <v>194</v>
      </c>
      <c r="K181" s="6"/>
    </row>
    <row r="182" spans="1:11" ht="18" customHeight="1" x14ac:dyDescent="0.25">
      <c r="A182" s="11">
        <v>18</v>
      </c>
      <c r="B182" s="2">
        <v>71200000</v>
      </c>
      <c r="C182" s="3" t="s">
        <v>96</v>
      </c>
      <c r="D182" s="4">
        <v>40000</v>
      </c>
      <c r="E182" s="2" t="s">
        <v>37</v>
      </c>
      <c r="F182" s="11" t="s">
        <v>13</v>
      </c>
      <c r="G182" s="2"/>
      <c r="H182" s="12"/>
      <c r="I182" s="2">
        <f t="shared" si="4"/>
        <v>40000</v>
      </c>
      <c r="J182" s="9"/>
      <c r="K182" s="6"/>
    </row>
    <row r="183" spans="1:11" ht="20.25" customHeight="1" x14ac:dyDescent="0.25">
      <c r="A183" s="74" t="s">
        <v>139</v>
      </c>
      <c r="B183" s="80"/>
      <c r="C183" s="81"/>
      <c r="D183" s="33">
        <f>SUM(D184:D185)</f>
        <v>6447200</v>
      </c>
      <c r="E183" s="2"/>
      <c r="F183" s="2"/>
      <c r="G183" s="2"/>
      <c r="H183" s="2"/>
      <c r="I183" s="2"/>
      <c r="J183" s="9"/>
      <c r="K183" s="6"/>
    </row>
    <row r="184" spans="1:11" ht="18" customHeight="1" x14ac:dyDescent="0.25">
      <c r="A184" s="11">
        <v>1</v>
      </c>
      <c r="B184" s="2">
        <v>60100000</v>
      </c>
      <c r="C184" s="3" t="s">
        <v>109</v>
      </c>
      <c r="D184" s="4">
        <f>6397200+10000</f>
        <v>6407200</v>
      </c>
      <c r="E184" s="2" t="s">
        <v>118</v>
      </c>
      <c r="F184" s="2" t="s">
        <v>13</v>
      </c>
      <c r="G184" s="2"/>
      <c r="H184" s="2">
        <f>188291.15+2874263.13+1006215.03+2009664.33+1005460.57+1165715.78</f>
        <v>8249609.9900000002</v>
      </c>
      <c r="I184" s="53">
        <f t="shared" si="4"/>
        <v>-1842409.9900000002</v>
      </c>
      <c r="J184" s="9" t="s">
        <v>192</v>
      </c>
      <c r="K184" s="6"/>
    </row>
    <row r="185" spans="1:11" ht="18" customHeight="1" x14ac:dyDescent="0.25">
      <c r="A185" s="11">
        <v>2</v>
      </c>
      <c r="B185" s="2">
        <v>60100000</v>
      </c>
      <c r="C185" s="3" t="s">
        <v>109</v>
      </c>
      <c r="D185" s="4">
        <v>40000</v>
      </c>
      <c r="E185" s="2" t="s">
        <v>37</v>
      </c>
      <c r="F185" s="2" t="s">
        <v>13</v>
      </c>
      <c r="G185" s="2"/>
      <c r="H185" s="2">
        <f>23850</f>
        <v>23850</v>
      </c>
      <c r="I185" s="2">
        <f t="shared" si="4"/>
        <v>16150</v>
      </c>
      <c r="J185" s="9" t="s">
        <v>193</v>
      </c>
      <c r="K185" s="6"/>
    </row>
    <row r="186" spans="1:11" ht="27.75" customHeight="1" x14ac:dyDescent="0.25">
      <c r="A186" s="35"/>
      <c r="B186" s="36"/>
      <c r="C186" s="37" t="s">
        <v>100</v>
      </c>
      <c r="D186" s="38">
        <f>D188+D197+D200+D202+D206</f>
        <v>1010020</v>
      </c>
      <c r="E186" s="2"/>
      <c r="F186" s="2"/>
      <c r="G186" s="3"/>
      <c r="H186" s="3"/>
      <c r="I186" s="2"/>
      <c r="J186" s="9"/>
      <c r="K186" s="6"/>
    </row>
    <row r="187" spans="1:11" ht="19.5" customHeight="1" x14ac:dyDescent="0.25">
      <c r="A187" s="74" t="s">
        <v>138</v>
      </c>
      <c r="B187" s="75"/>
      <c r="C187" s="76"/>
      <c r="D187" s="4"/>
      <c r="E187" s="2"/>
      <c r="F187" s="2"/>
      <c r="G187" s="2"/>
      <c r="H187" s="2"/>
      <c r="I187" s="2"/>
      <c r="J187" s="9"/>
      <c r="K187" s="6"/>
    </row>
    <row r="188" spans="1:11" ht="25.5" customHeight="1" x14ac:dyDescent="0.25">
      <c r="A188" s="74" t="s">
        <v>102</v>
      </c>
      <c r="B188" s="75"/>
      <c r="C188" s="76"/>
      <c r="D188" s="33">
        <f>SUM(D189:D195)</f>
        <v>740000</v>
      </c>
      <c r="E188" s="2"/>
      <c r="F188" s="2"/>
      <c r="G188" s="2"/>
      <c r="H188" s="2"/>
      <c r="I188" s="2"/>
      <c r="J188" s="9"/>
      <c r="K188" s="6"/>
    </row>
    <row r="189" spans="1:11" ht="25.5" customHeight="1" x14ac:dyDescent="0.25">
      <c r="A189" s="41">
        <v>1</v>
      </c>
      <c r="B189" s="36">
        <v>18500000</v>
      </c>
      <c r="C189" s="17" t="s">
        <v>14</v>
      </c>
      <c r="D189" s="4">
        <v>1800</v>
      </c>
      <c r="E189" s="2" t="s">
        <v>12</v>
      </c>
      <c r="F189" s="2" t="s">
        <v>13</v>
      </c>
      <c r="G189" s="2" t="s">
        <v>117</v>
      </c>
      <c r="H189" s="2">
        <f>1785</f>
        <v>1785</v>
      </c>
      <c r="I189" s="2">
        <f t="shared" si="4"/>
        <v>15</v>
      </c>
      <c r="J189" s="9">
        <v>35</v>
      </c>
      <c r="K189" s="6"/>
    </row>
    <row r="190" spans="1:11" ht="25.5" customHeight="1" x14ac:dyDescent="0.25">
      <c r="A190" s="41">
        <v>2</v>
      </c>
      <c r="B190" s="36">
        <v>22400000</v>
      </c>
      <c r="C190" s="17" t="s">
        <v>136</v>
      </c>
      <c r="D190" s="4">
        <v>1818</v>
      </c>
      <c r="E190" s="2" t="s">
        <v>37</v>
      </c>
      <c r="F190" s="2" t="s">
        <v>13</v>
      </c>
      <c r="G190" s="2"/>
      <c r="H190" s="2">
        <f>1818</f>
        <v>1818</v>
      </c>
      <c r="I190" s="2">
        <f t="shared" si="4"/>
        <v>0</v>
      </c>
      <c r="J190" s="9">
        <v>44</v>
      </c>
      <c r="K190" s="6"/>
    </row>
    <row r="191" spans="1:11" ht="24" x14ac:dyDescent="0.25">
      <c r="A191" s="3">
        <v>3</v>
      </c>
      <c r="B191" s="2">
        <v>30200000</v>
      </c>
      <c r="C191" s="3" t="s">
        <v>24</v>
      </c>
      <c r="D191" s="4">
        <v>60000</v>
      </c>
      <c r="E191" s="2" t="s">
        <v>23</v>
      </c>
      <c r="F191" s="2" t="s">
        <v>185</v>
      </c>
      <c r="G191" s="2"/>
      <c r="H191" s="56">
        <f>59400</f>
        <v>59400</v>
      </c>
      <c r="I191" s="2">
        <f t="shared" si="4"/>
        <v>600</v>
      </c>
      <c r="J191" s="9" t="s">
        <v>198</v>
      </c>
      <c r="K191" s="6"/>
    </row>
    <row r="192" spans="1:11" ht="24" x14ac:dyDescent="0.25">
      <c r="A192" s="3">
        <v>4</v>
      </c>
      <c r="B192" s="2">
        <v>30200000</v>
      </c>
      <c r="C192" s="3" t="s">
        <v>24</v>
      </c>
      <c r="D192" s="4">
        <v>57200</v>
      </c>
      <c r="E192" s="2" t="s">
        <v>37</v>
      </c>
      <c r="F192" s="2" t="s">
        <v>13</v>
      </c>
      <c r="G192" s="2"/>
      <c r="H192" s="56"/>
      <c r="I192" s="2">
        <f>D192-H192</f>
        <v>57200</v>
      </c>
      <c r="J192" s="9"/>
      <c r="K192" s="6"/>
    </row>
    <row r="193" spans="1:15" ht="24" x14ac:dyDescent="0.25">
      <c r="A193" s="3">
        <v>5</v>
      </c>
      <c r="B193" s="2">
        <v>31400000</v>
      </c>
      <c r="C193" s="3" t="s">
        <v>28</v>
      </c>
      <c r="D193" s="4">
        <v>1000</v>
      </c>
      <c r="E193" s="2" t="s">
        <v>12</v>
      </c>
      <c r="F193" s="2" t="s">
        <v>13</v>
      </c>
      <c r="G193" s="2" t="s">
        <v>117</v>
      </c>
      <c r="H193" s="2"/>
      <c r="I193" s="2">
        <f t="shared" si="4"/>
        <v>1000</v>
      </c>
      <c r="J193" s="9"/>
      <c r="K193" s="6"/>
    </row>
    <row r="194" spans="1:15" ht="27.75" customHeight="1" x14ac:dyDescent="0.25">
      <c r="A194" s="3">
        <v>6</v>
      </c>
      <c r="B194" s="2">
        <v>79900000</v>
      </c>
      <c r="C194" s="3" t="s">
        <v>103</v>
      </c>
      <c r="D194" s="4">
        <v>518182</v>
      </c>
      <c r="E194" s="2" t="s">
        <v>37</v>
      </c>
      <c r="F194" s="2" t="s">
        <v>13</v>
      </c>
      <c r="G194" s="3"/>
      <c r="H194" s="3"/>
      <c r="I194" s="2">
        <f t="shared" si="4"/>
        <v>518182</v>
      </c>
      <c r="J194" s="9"/>
      <c r="K194" s="6"/>
    </row>
    <row r="195" spans="1:15" ht="27" customHeight="1" x14ac:dyDescent="0.25">
      <c r="A195" s="3">
        <v>7</v>
      </c>
      <c r="B195" s="2">
        <v>80200000</v>
      </c>
      <c r="C195" s="3" t="s">
        <v>104</v>
      </c>
      <c r="D195" s="4">
        <v>100000</v>
      </c>
      <c r="E195" s="2" t="s">
        <v>37</v>
      </c>
      <c r="F195" s="2" t="s">
        <v>13</v>
      </c>
      <c r="G195" s="3"/>
      <c r="H195" s="3">
        <f>34747+62222</f>
        <v>96969</v>
      </c>
      <c r="I195" s="2">
        <f t="shared" si="4"/>
        <v>3031</v>
      </c>
      <c r="J195" s="9" t="s">
        <v>210</v>
      </c>
      <c r="K195" s="6"/>
    </row>
    <row r="196" spans="1:15" ht="18.75" customHeight="1" x14ac:dyDescent="0.25">
      <c r="A196" s="82" t="s">
        <v>140</v>
      </c>
      <c r="B196" s="83"/>
      <c r="C196" s="84"/>
      <c r="D196" s="4"/>
      <c r="E196" s="2"/>
      <c r="F196" s="2"/>
      <c r="G196" s="3"/>
      <c r="H196" s="3"/>
      <c r="I196" s="2"/>
      <c r="J196" s="9"/>
      <c r="K196" s="6"/>
    </row>
    <row r="197" spans="1:15" ht="33" customHeight="1" x14ac:dyDescent="0.25">
      <c r="A197" s="74" t="s">
        <v>169</v>
      </c>
      <c r="B197" s="75"/>
      <c r="C197" s="76"/>
      <c r="D197" s="33">
        <f>D198+D199</f>
        <v>200000</v>
      </c>
      <c r="E197" s="2"/>
      <c r="F197" s="2"/>
      <c r="G197" s="3"/>
      <c r="H197" s="3"/>
      <c r="I197" s="2"/>
      <c r="J197" s="9"/>
      <c r="K197" s="6"/>
    </row>
    <row r="198" spans="1:15" ht="33" customHeight="1" x14ac:dyDescent="0.25">
      <c r="A198" s="3">
        <v>1</v>
      </c>
      <c r="B198" s="2">
        <v>22400000</v>
      </c>
      <c r="C198" s="3" t="s">
        <v>19</v>
      </c>
      <c r="D198" s="4">
        <v>10000</v>
      </c>
      <c r="E198" s="2" t="s">
        <v>37</v>
      </c>
      <c r="F198" s="2" t="s">
        <v>13</v>
      </c>
      <c r="G198" s="3"/>
      <c r="H198" s="3"/>
      <c r="I198" s="2">
        <f t="shared" si="4"/>
        <v>10000</v>
      </c>
      <c r="J198" s="9"/>
      <c r="K198" s="6"/>
    </row>
    <row r="199" spans="1:15" ht="33" customHeight="1" x14ac:dyDescent="0.25">
      <c r="A199" s="3">
        <v>2</v>
      </c>
      <c r="B199" s="2">
        <v>79900000</v>
      </c>
      <c r="C199" s="3" t="s">
        <v>103</v>
      </c>
      <c r="D199" s="4">
        <f>40000+150000</f>
        <v>190000</v>
      </c>
      <c r="E199" s="2" t="s">
        <v>37</v>
      </c>
      <c r="F199" s="2" t="s">
        <v>13</v>
      </c>
      <c r="G199" s="3" t="s">
        <v>105</v>
      </c>
      <c r="H199" s="3"/>
      <c r="I199" s="2">
        <f t="shared" si="4"/>
        <v>190000</v>
      </c>
      <c r="J199" s="9"/>
      <c r="K199" s="6"/>
    </row>
    <row r="200" spans="1:15" ht="24.75" customHeight="1" x14ac:dyDescent="0.25">
      <c r="A200" s="74" t="s">
        <v>101</v>
      </c>
      <c r="B200" s="80"/>
      <c r="C200" s="81"/>
      <c r="D200" s="39">
        <f>D201</f>
        <v>40000</v>
      </c>
      <c r="E200" s="40"/>
      <c r="F200" s="2"/>
      <c r="G200" s="3"/>
      <c r="H200" s="3"/>
      <c r="I200" s="2"/>
      <c r="J200" s="9"/>
      <c r="K200" s="6"/>
    </row>
    <row r="201" spans="1:15" ht="36.75" customHeight="1" x14ac:dyDescent="0.25">
      <c r="A201" s="3">
        <v>1</v>
      </c>
      <c r="B201" s="2">
        <v>79900000</v>
      </c>
      <c r="C201" s="3" t="s">
        <v>103</v>
      </c>
      <c r="D201" s="4">
        <v>40000</v>
      </c>
      <c r="E201" s="2" t="s">
        <v>37</v>
      </c>
      <c r="F201" s="2" t="s">
        <v>13</v>
      </c>
      <c r="G201" s="3"/>
      <c r="H201" s="3"/>
      <c r="I201" s="2">
        <f t="shared" si="4"/>
        <v>40000</v>
      </c>
      <c r="J201" s="9"/>
      <c r="K201" s="6"/>
    </row>
    <row r="202" spans="1:15" ht="27" customHeight="1" x14ac:dyDescent="0.25">
      <c r="A202" s="74" t="s">
        <v>171</v>
      </c>
      <c r="B202" s="80"/>
      <c r="C202" s="81"/>
      <c r="D202" s="33">
        <f>D203+D204+D205</f>
        <v>10020</v>
      </c>
      <c r="E202" s="2"/>
      <c r="F202" s="2"/>
      <c r="G202" s="3"/>
      <c r="H202" s="3"/>
      <c r="I202" s="2"/>
      <c r="J202" s="9"/>
      <c r="K202" s="6"/>
      <c r="L202" s="18"/>
      <c r="M202" s="18"/>
      <c r="N202" s="18"/>
      <c r="O202" s="18"/>
    </row>
    <row r="203" spans="1:15" ht="39.75" customHeight="1" x14ac:dyDescent="0.25">
      <c r="A203" s="3">
        <v>1</v>
      </c>
      <c r="B203" s="3">
        <v>22400000</v>
      </c>
      <c r="C203" s="3" t="s">
        <v>19</v>
      </c>
      <c r="D203" s="16">
        <v>2350</v>
      </c>
      <c r="E203" s="17" t="s">
        <v>37</v>
      </c>
      <c r="F203" s="2" t="s">
        <v>13</v>
      </c>
      <c r="G203" s="3"/>
      <c r="H203" s="3"/>
      <c r="I203" s="2">
        <f t="shared" si="4"/>
        <v>2350</v>
      </c>
      <c r="J203" s="9"/>
      <c r="K203" s="6"/>
      <c r="L203" s="18"/>
      <c r="M203" s="18"/>
      <c r="N203" s="18"/>
      <c r="O203" s="18"/>
    </row>
    <row r="204" spans="1:15" ht="27" customHeight="1" x14ac:dyDescent="0.25">
      <c r="A204" s="3">
        <v>2</v>
      </c>
      <c r="B204" s="2">
        <v>79900000</v>
      </c>
      <c r="C204" s="3" t="s">
        <v>103</v>
      </c>
      <c r="D204" s="4">
        <v>4120</v>
      </c>
      <c r="E204" s="2" t="s">
        <v>37</v>
      </c>
      <c r="F204" s="2" t="s">
        <v>13</v>
      </c>
      <c r="G204" s="3" t="s">
        <v>105</v>
      </c>
      <c r="H204" s="3"/>
      <c r="I204" s="2">
        <f t="shared" si="4"/>
        <v>4120</v>
      </c>
      <c r="J204" s="9"/>
      <c r="K204" s="6"/>
      <c r="L204" s="18"/>
      <c r="M204" s="18"/>
      <c r="N204" s="18"/>
      <c r="O204" s="18"/>
    </row>
    <row r="205" spans="1:15" ht="27" customHeight="1" x14ac:dyDescent="0.25">
      <c r="A205" s="41">
        <v>3</v>
      </c>
      <c r="B205" s="56">
        <v>80500000</v>
      </c>
      <c r="C205" s="3" t="s">
        <v>112</v>
      </c>
      <c r="D205" s="4">
        <v>3550</v>
      </c>
      <c r="E205" s="2" t="s">
        <v>37</v>
      </c>
      <c r="F205" s="2" t="s">
        <v>13</v>
      </c>
      <c r="G205" s="3"/>
      <c r="H205" s="3">
        <v>3528</v>
      </c>
      <c r="I205" s="11">
        <f t="shared" si="4"/>
        <v>22</v>
      </c>
      <c r="J205" s="9">
        <v>68</v>
      </c>
      <c r="K205" s="6"/>
      <c r="L205" s="18"/>
      <c r="M205" s="18"/>
      <c r="N205" s="18"/>
      <c r="O205" s="18"/>
    </row>
    <row r="206" spans="1:15" ht="27" customHeight="1" x14ac:dyDescent="0.25">
      <c r="A206" s="74" t="s">
        <v>173</v>
      </c>
      <c r="B206" s="75"/>
      <c r="C206" s="76"/>
      <c r="D206" s="33">
        <f>D207+D208</f>
        <v>20000</v>
      </c>
      <c r="E206" s="2"/>
      <c r="F206" s="2"/>
      <c r="G206" s="3"/>
      <c r="H206" s="3"/>
      <c r="I206" s="2"/>
      <c r="J206" s="9"/>
      <c r="K206" s="6"/>
      <c r="L206" s="18"/>
      <c r="M206" s="18"/>
      <c r="N206" s="18"/>
      <c r="O206" s="18"/>
    </row>
    <row r="207" spans="1:15" ht="27" customHeight="1" x14ac:dyDescent="0.25">
      <c r="A207" s="3">
        <v>1</v>
      </c>
      <c r="B207" s="2">
        <v>22400000</v>
      </c>
      <c r="C207" s="3" t="s">
        <v>19</v>
      </c>
      <c r="D207" s="4">
        <v>11000</v>
      </c>
      <c r="E207" s="2" t="s">
        <v>37</v>
      </c>
      <c r="F207" s="2" t="s">
        <v>13</v>
      </c>
      <c r="G207" s="3"/>
      <c r="H207" s="3"/>
      <c r="I207" s="2">
        <f t="shared" si="4"/>
        <v>11000</v>
      </c>
      <c r="J207" s="9"/>
      <c r="K207" s="6"/>
      <c r="L207" s="18"/>
      <c r="M207" s="18"/>
      <c r="N207" s="18"/>
      <c r="O207" s="18"/>
    </row>
    <row r="208" spans="1:15" ht="27" customHeight="1" x14ac:dyDescent="0.25">
      <c r="A208" s="3">
        <v>2</v>
      </c>
      <c r="B208" s="2">
        <v>79900000</v>
      </c>
      <c r="C208" s="3" t="s">
        <v>103</v>
      </c>
      <c r="D208" s="4">
        <v>9000</v>
      </c>
      <c r="E208" s="2" t="s">
        <v>37</v>
      </c>
      <c r="F208" s="2" t="s">
        <v>13</v>
      </c>
      <c r="G208" s="3"/>
      <c r="H208" s="3"/>
      <c r="I208" s="2">
        <f t="shared" si="4"/>
        <v>9000</v>
      </c>
      <c r="J208" s="9"/>
      <c r="K208" s="6"/>
      <c r="L208" s="18"/>
      <c r="M208" s="18"/>
      <c r="N208" s="18"/>
      <c r="O208" s="18"/>
    </row>
    <row r="209" spans="1:11" ht="30" customHeight="1" x14ac:dyDescent="0.25">
      <c r="A209" s="41"/>
      <c r="B209" s="36"/>
      <c r="C209" s="37" t="s">
        <v>106</v>
      </c>
      <c r="D209" s="38">
        <f>D211+D223+D227+D238+D247</f>
        <v>6262730</v>
      </c>
      <c r="E209" s="2"/>
      <c r="F209" s="2"/>
      <c r="G209" s="2"/>
      <c r="H209" s="2"/>
      <c r="I209" s="2"/>
      <c r="J209" s="9"/>
      <c r="K209" s="6"/>
    </row>
    <row r="210" spans="1:11" ht="36.75" customHeight="1" x14ac:dyDescent="0.25">
      <c r="A210" s="74" t="s">
        <v>107</v>
      </c>
      <c r="B210" s="75"/>
      <c r="C210" s="76"/>
      <c r="D210" s="4"/>
      <c r="E210" s="2"/>
      <c r="F210" s="2"/>
      <c r="G210" s="2"/>
      <c r="H210" s="2"/>
      <c r="I210" s="2"/>
      <c r="J210" s="9"/>
      <c r="K210" s="6"/>
    </row>
    <row r="211" spans="1:11" ht="23.25" customHeight="1" x14ac:dyDescent="0.25">
      <c r="A211" s="74" t="s">
        <v>163</v>
      </c>
      <c r="B211" s="75"/>
      <c r="C211" s="76"/>
      <c r="D211" s="33">
        <f>SUM(D212:D222)</f>
        <v>1340200</v>
      </c>
      <c r="E211" s="2"/>
      <c r="F211" s="2"/>
      <c r="G211" s="2"/>
      <c r="H211" s="2"/>
      <c r="I211" s="2"/>
      <c r="J211" s="9"/>
      <c r="K211" s="6"/>
    </row>
    <row r="212" spans="1:11" ht="42" customHeight="1" x14ac:dyDescent="0.25">
      <c r="A212" s="3">
        <v>1</v>
      </c>
      <c r="B212" s="19">
        <v>22400000</v>
      </c>
      <c r="C212" s="3" t="s">
        <v>19</v>
      </c>
      <c r="D212" s="4">
        <v>100000</v>
      </c>
      <c r="E212" s="2" t="s">
        <v>37</v>
      </c>
      <c r="F212" s="2" t="s">
        <v>13</v>
      </c>
      <c r="G212" s="2"/>
      <c r="H212" s="2"/>
      <c r="I212" s="2">
        <f t="shared" si="4"/>
        <v>100000</v>
      </c>
      <c r="J212" s="9"/>
      <c r="K212" s="6"/>
    </row>
    <row r="213" spans="1:11" ht="18.75" customHeight="1" x14ac:dyDescent="0.25">
      <c r="A213" s="3">
        <v>2</v>
      </c>
      <c r="B213" s="19" t="s">
        <v>170</v>
      </c>
      <c r="C213" s="3" t="s">
        <v>38</v>
      </c>
      <c r="D213" s="4">
        <v>3000</v>
      </c>
      <c r="E213" s="2" t="s">
        <v>37</v>
      </c>
      <c r="F213" s="2" t="s">
        <v>13</v>
      </c>
      <c r="G213" s="2"/>
      <c r="H213" s="2"/>
      <c r="I213" s="2">
        <f t="shared" si="4"/>
        <v>3000</v>
      </c>
      <c r="J213" s="9"/>
      <c r="K213" s="6"/>
    </row>
    <row r="214" spans="1:11" ht="18" customHeight="1" x14ac:dyDescent="0.25">
      <c r="A214" s="3">
        <v>3</v>
      </c>
      <c r="B214" s="19" t="s">
        <v>150</v>
      </c>
      <c r="C214" s="3" t="s">
        <v>151</v>
      </c>
      <c r="D214" s="4">
        <v>20000</v>
      </c>
      <c r="E214" s="2" t="s">
        <v>37</v>
      </c>
      <c r="F214" s="2" t="s">
        <v>13</v>
      </c>
      <c r="G214" s="2"/>
      <c r="H214" s="2"/>
      <c r="I214" s="2">
        <f t="shared" si="4"/>
        <v>20000</v>
      </c>
      <c r="J214" s="9"/>
      <c r="K214" s="6"/>
    </row>
    <row r="215" spans="1:11" ht="18" customHeight="1" x14ac:dyDescent="0.25">
      <c r="A215" s="3">
        <v>4</v>
      </c>
      <c r="B215" s="2">
        <v>55100000</v>
      </c>
      <c r="C215" s="3" t="s">
        <v>71</v>
      </c>
      <c r="D215" s="4">
        <v>10000</v>
      </c>
      <c r="E215" s="2" t="s">
        <v>37</v>
      </c>
      <c r="F215" s="2" t="s">
        <v>13</v>
      </c>
      <c r="G215" s="2"/>
      <c r="H215" s="2"/>
      <c r="I215" s="2">
        <f t="shared" si="4"/>
        <v>10000</v>
      </c>
      <c r="J215" s="9"/>
      <c r="K215" s="6"/>
    </row>
    <row r="216" spans="1:11" ht="27" customHeight="1" x14ac:dyDescent="0.25">
      <c r="A216" s="3">
        <v>5</v>
      </c>
      <c r="B216" s="2">
        <v>55300000</v>
      </c>
      <c r="C216" s="3" t="s">
        <v>72</v>
      </c>
      <c r="D216" s="4">
        <v>10000</v>
      </c>
      <c r="E216" s="2" t="s">
        <v>37</v>
      </c>
      <c r="F216" s="2" t="s">
        <v>13</v>
      </c>
      <c r="G216" s="2"/>
      <c r="H216" s="2"/>
      <c r="I216" s="2">
        <f t="shared" si="4"/>
        <v>10000</v>
      </c>
      <c r="J216" s="9"/>
      <c r="K216" s="6"/>
    </row>
    <row r="217" spans="1:11" ht="31.5" customHeight="1" x14ac:dyDescent="0.25">
      <c r="A217" s="3">
        <v>6</v>
      </c>
      <c r="B217" s="19" t="s">
        <v>108</v>
      </c>
      <c r="C217" s="3" t="s">
        <v>109</v>
      </c>
      <c r="D217" s="4">
        <f>84180-1980</f>
        <v>82200</v>
      </c>
      <c r="E217" s="2" t="s">
        <v>37</v>
      </c>
      <c r="F217" s="2" t="s">
        <v>13</v>
      </c>
      <c r="G217" s="2"/>
      <c r="H217" s="2"/>
      <c r="I217" s="2">
        <f t="shared" si="4"/>
        <v>82200</v>
      </c>
      <c r="J217" s="9"/>
      <c r="K217" s="6"/>
    </row>
    <row r="218" spans="1:11" ht="18" customHeight="1" x14ac:dyDescent="0.25">
      <c r="A218" s="3">
        <v>7</v>
      </c>
      <c r="B218" s="19">
        <v>60400000</v>
      </c>
      <c r="C218" s="2" t="s">
        <v>110</v>
      </c>
      <c r="D218" s="4">
        <v>20000</v>
      </c>
      <c r="E218" s="2" t="s">
        <v>37</v>
      </c>
      <c r="F218" s="2" t="s">
        <v>13</v>
      </c>
      <c r="G218" s="2"/>
      <c r="H218" s="2"/>
      <c r="I218" s="2">
        <f t="shared" si="4"/>
        <v>20000</v>
      </c>
      <c r="J218" s="9"/>
      <c r="K218" s="6"/>
    </row>
    <row r="219" spans="1:11" ht="22.5" customHeight="1" x14ac:dyDescent="0.25">
      <c r="A219" s="3">
        <v>8</v>
      </c>
      <c r="B219" s="2">
        <v>79800000</v>
      </c>
      <c r="C219" s="3" t="s">
        <v>60</v>
      </c>
      <c r="D219" s="4">
        <v>10000</v>
      </c>
      <c r="E219" s="2" t="s">
        <v>37</v>
      </c>
      <c r="F219" s="2" t="s">
        <v>13</v>
      </c>
      <c r="G219" s="2"/>
      <c r="H219" s="2"/>
      <c r="I219" s="2">
        <f t="shared" si="4"/>
        <v>10000</v>
      </c>
      <c r="J219" s="9"/>
      <c r="K219" s="6"/>
    </row>
    <row r="220" spans="1:11" ht="30.75" customHeight="1" x14ac:dyDescent="0.25">
      <c r="A220" s="3">
        <v>9</v>
      </c>
      <c r="B220" s="2">
        <v>79900000</v>
      </c>
      <c r="C220" s="3" t="s">
        <v>103</v>
      </c>
      <c r="D220" s="4">
        <v>980000</v>
      </c>
      <c r="E220" s="2" t="s">
        <v>37</v>
      </c>
      <c r="F220" s="2" t="s">
        <v>13</v>
      </c>
      <c r="G220" s="2"/>
      <c r="H220" s="2">
        <f>36800+11800+8030+17570+8040+12555+9660</f>
        <v>104455</v>
      </c>
      <c r="I220" s="2">
        <f t="shared" si="4"/>
        <v>875545</v>
      </c>
      <c r="J220" s="9" t="s">
        <v>225</v>
      </c>
      <c r="K220" s="6"/>
    </row>
    <row r="221" spans="1:11" ht="30.75" customHeight="1" x14ac:dyDescent="0.25">
      <c r="A221" s="3">
        <v>10</v>
      </c>
      <c r="B221" s="2">
        <v>80500000</v>
      </c>
      <c r="C221" s="3" t="s">
        <v>112</v>
      </c>
      <c r="D221" s="4">
        <v>5000</v>
      </c>
      <c r="E221" s="2" t="s">
        <v>37</v>
      </c>
      <c r="F221" s="2" t="s">
        <v>13</v>
      </c>
      <c r="G221" s="2"/>
      <c r="H221" s="2"/>
      <c r="I221" s="2">
        <f t="shared" si="4"/>
        <v>5000</v>
      </c>
      <c r="J221" s="9"/>
      <c r="K221" s="6"/>
    </row>
    <row r="222" spans="1:11" ht="18.75" customHeight="1" x14ac:dyDescent="0.25">
      <c r="A222" s="3">
        <v>11</v>
      </c>
      <c r="B222" s="2">
        <v>92100000</v>
      </c>
      <c r="C222" s="3" t="s">
        <v>111</v>
      </c>
      <c r="D222" s="4">
        <v>100000</v>
      </c>
      <c r="E222" s="2" t="s">
        <v>37</v>
      </c>
      <c r="F222" s="2" t="s">
        <v>13</v>
      </c>
      <c r="G222" s="2"/>
      <c r="H222" s="2"/>
      <c r="I222" s="2">
        <f t="shared" si="4"/>
        <v>100000</v>
      </c>
      <c r="J222" s="9"/>
      <c r="K222" s="6"/>
    </row>
    <row r="223" spans="1:11" ht="27.75" customHeight="1" x14ac:dyDescent="0.25">
      <c r="A223" s="74" t="s">
        <v>164</v>
      </c>
      <c r="B223" s="75"/>
      <c r="C223" s="76"/>
      <c r="D223" s="33">
        <f>D224+D225+D226</f>
        <v>40000</v>
      </c>
      <c r="E223" s="2"/>
      <c r="F223" s="2"/>
      <c r="G223" s="2"/>
      <c r="H223" s="2"/>
      <c r="I223" s="2"/>
      <c r="J223" s="9"/>
      <c r="K223" s="6"/>
    </row>
    <row r="224" spans="1:11" ht="27.75" customHeight="1" x14ac:dyDescent="0.25">
      <c r="A224" s="3">
        <v>1</v>
      </c>
      <c r="B224" s="2" t="s">
        <v>170</v>
      </c>
      <c r="C224" s="2" t="s">
        <v>38</v>
      </c>
      <c r="D224" s="4">
        <v>3000</v>
      </c>
      <c r="E224" s="2" t="s">
        <v>37</v>
      </c>
      <c r="F224" s="2" t="s">
        <v>13</v>
      </c>
      <c r="G224" s="2"/>
      <c r="H224" s="2"/>
      <c r="I224" s="2">
        <f t="shared" si="4"/>
        <v>3000</v>
      </c>
      <c r="J224" s="9"/>
      <c r="K224" s="6"/>
    </row>
    <row r="225" spans="1:11" ht="22.5" customHeight="1" x14ac:dyDescent="0.25">
      <c r="A225" s="3">
        <v>2</v>
      </c>
      <c r="B225" s="2">
        <v>79800000</v>
      </c>
      <c r="C225" s="3" t="s">
        <v>60</v>
      </c>
      <c r="D225" s="4">
        <v>35000</v>
      </c>
      <c r="E225" s="2" t="s">
        <v>37</v>
      </c>
      <c r="F225" s="2" t="s">
        <v>13</v>
      </c>
      <c r="G225" s="2"/>
      <c r="H225" s="2">
        <v>0</v>
      </c>
      <c r="I225" s="2">
        <f t="shared" si="4"/>
        <v>35000</v>
      </c>
      <c r="J225" s="9">
        <v>83</v>
      </c>
      <c r="K225" s="6" t="s">
        <v>217</v>
      </c>
    </row>
    <row r="226" spans="1:11" ht="24" x14ac:dyDescent="0.25">
      <c r="A226" s="3">
        <v>3</v>
      </c>
      <c r="B226" s="2">
        <v>79900000</v>
      </c>
      <c r="C226" s="3" t="s">
        <v>103</v>
      </c>
      <c r="D226" s="4">
        <v>2000</v>
      </c>
      <c r="E226" s="2" t="s">
        <v>37</v>
      </c>
      <c r="F226" s="2" t="s">
        <v>13</v>
      </c>
      <c r="G226" s="2"/>
      <c r="H226" s="2"/>
      <c r="I226" s="2">
        <f t="shared" si="4"/>
        <v>2000</v>
      </c>
      <c r="J226" s="9"/>
      <c r="K226" s="6"/>
    </row>
    <row r="227" spans="1:11" ht="39.75" customHeight="1" x14ac:dyDescent="0.25">
      <c r="A227" s="71" t="s">
        <v>159</v>
      </c>
      <c r="B227" s="72"/>
      <c r="C227" s="73"/>
      <c r="D227" s="33">
        <f>D228+D229+D230+D231+D232+D233+D234+D235+D236+D237</f>
        <v>445000</v>
      </c>
      <c r="E227" s="2"/>
      <c r="F227" s="2"/>
      <c r="G227" s="3"/>
      <c r="H227" s="3"/>
      <c r="I227" s="2"/>
      <c r="J227" s="9"/>
      <c r="K227" s="6"/>
    </row>
    <row r="228" spans="1:11" ht="21" customHeight="1" x14ac:dyDescent="0.25">
      <c r="A228" s="1">
        <v>1</v>
      </c>
      <c r="B228" s="2">
        <v>18400000</v>
      </c>
      <c r="C228" s="3" t="s">
        <v>113</v>
      </c>
      <c r="D228" s="4">
        <v>150000</v>
      </c>
      <c r="E228" s="2" t="s">
        <v>37</v>
      </c>
      <c r="F228" s="2" t="s">
        <v>13</v>
      </c>
      <c r="G228" s="3"/>
      <c r="H228" s="3">
        <f>8700+55220</f>
        <v>63920</v>
      </c>
      <c r="I228" s="2">
        <f t="shared" si="4"/>
        <v>86080</v>
      </c>
      <c r="J228" s="9" t="s">
        <v>213</v>
      </c>
      <c r="K228" s="6"/>
    </row>
    <row r="229" spans="1:11" ht="31.5" customHeight="1" x14ac:dyDescent="0.25">
      <c r="A229" s="1">
        <v>2</v>
      </c>
      <c r="B229" s="3">
        <v>22400000</v>
      </c>
      <c r="C229" s="3" t="s">
        <v>19</v>
      </c>
      <c r="D229" s="4">
        <v>1000</v>
      </c>
      <c r="E229" s="2" t="s">
        <v>37</v>
      </c>
      <c r="F229" s="2" t="s">
        <v>13</v>
      </c>
      <c r="G229" s="3"/>
      <c r="H229" s="3"/>
      <c r="I229" s="2">
        <f t="shared" si="4"/>
        <v>1000</v>
      </c>
      <c r="J229" s="9"/>
      <c r="K229" s="6"/>
    </row>
    <row r="230" spans="1:11" x14ac:dyDescent="0.25">
      <c r="A230" s="1">
        <v>3</v>
      </c>
      <c r="B230" s="3">
        <v>37300000</v>
      </c>
      <c r="C230" s="3" t="s">
        <v>132</v>
      </c>
      <c r="D230" s="4">
        <v>20000</v>
      </c>
      <c r="E230" s="2" t="s">
        <v>37</v>
      </c>
      <c r="F230" s="2" t="s">
        <v>13</v>
      </c>
      <c r="G230" s="3"/>
      <c r="H230" s="3"/>
      <c r="I230" s="2">
        <f t="shared" si="4"/>
        <v>20000</v>
      </c>
      <c r="J230" s="9"/>
      <c r="K230" s="6"/>
    </row>
    <row r="231" spans="1:11" x14ac:dyDescent="0.25">
      <c r="A231" s="1">
        <v>4</v>
      </c>
      <c r="B231" s="3">
        <v>55100000</v>
      </c>
      <c r="C231" s="3" t="s">
        <v>71</v>
      </c>
      <c r="D231" s="4">
        <v>50000</v>
      </c>
      <c r="E231" s="2" t="s">
        <v>37</v>
      </c>
      <c r="F231" s="2" t="s">
        <v>13</v>
      </c>
      <c r="G231" s="3"/>
      <c r="H231" s="3"/>
      <c r="I231" s="2">
        <f t="shared" si="4"/>
        <v>50000</v>
      </c>
      <c r="J231" s="9"/>
      <c r="K231" s="6"/>
    </row>
    <row r="232" spans="1:11" ht="24" x14ac:dyDescent="0.25">
      <c r="A232" s="1">
        <v>5</v>
      </c>
      <c r="B232" s="3">
        <v>55300000</v>
      </c>
      <c r="C232" s="3" t="s">
        <v>72</v>
      </c>
      <c r="D232" s="4">
        <v>3000</v>
      </c>
      <c r="E232" s="2" t="s">
        <v>37</v>
      </c>
      <c r="F232" s="2" t="s">
        <v>13</v>
      </c>
      <c r="G232" s="3"/>
      <c r="H232" s="3"/>
      <c r="I232" s="2">
        <f t="shared" si="4"/>
        <v>3000</v>
      </c>
      <c r="J232" s="9"/>
      <c r="K232" s="6"/>
    </row>
    <row r="233" spans="1:11" ht="20.25" customHeight="1" x14ac:dyDescent="0.25">
      <c r="A233" s="1">
        <v>6</v>
      </c>
      <c r="B233" s="2">
        <v>60100000</v>
      </c>
      <c r="C233" s="3" t="s">
        <v>109</v>
      </c>
      <c r="D233" s="4">
        <v>50000</v>
      </c>
      <c r="E233" s="2" t="s">
        <v>37</v>
      </c>
      <c r="F233" s="2" t="s">
        <v>13</v>
      </c>
      <c r="G233" s="3"/>
      <c r="H233" s="3"/>
      <c r="I233" s="2">
        <f t="shared" si="4"/>
        <v>50000</v>
      </c>
      <c r="J233" s="9"/>
      <c r="K233" s="6"/>
    </row>
    <row r="234" spans="1:11" ht="20.25" customHeight="1" x14ac:dyDescent="0.25">
      <c r="A234" s="1">
        <v>7</v>
      </c>
      <c r="B234" s="2">
        <v>60400000</v>
      </c>
      <c r="C234" s="3" t="s">
        <v>110</v>
      </c>
      <c r="D234" s="4">
        <v>5000</v>
      </c>
      <c r="E234" s="2" t="s">
        <v>37</v>
      </c>
      <c r="F234" s="2" t="s">
        <v>13</v>
      </c>
      <c r="G234" s="3"/>
      <c r="H234" s="3"/>
      <c r="I234" s="2">
        <f t="shared" si="4"/>
        <v>5000</v>
      </c>
      <c r="J234" s="9"/>
      <c r="K234" s="6"/>
    </row>
    <row r="235" spans="1:11" ht="20.25" customHeight="1" x14ac:dyDescent="0.25">
      <c r="A235" s="1">
        <v>8</v>
      </c>
      <c r="B235" s="2">
        <v>79800000</v>
      </c>
      <c r="C235" s="3" t="s">
        <v>60</v>
      </c>
      <c r="D235" s="4">
        <v>4000</v>
      </c>
      <c r="E235" s="2" t="s">
        <v>37</v>
      </c>
      <c r="F235" s="2" t="s">
        <v>13</v>
      </c>
      <c r="G235" s="3"/>
      <c r="H235" s="3"/>
      <c r="I235" s="2">
        <f t="shared" si="4"/>
        <v>4000</v>
      </c>
      <c r="J235" s="9"/>
      <c r="K235" s="6"/>
    </row>
    <row r="236" spans="1:11" ht="25.5" customHeight="1" x14ac:dyDescent="0.25">
      <c r="A236" s="1">
        <v>9</v>
      </c>
      <c r="B236" s="2">
        <v>79900000</v>
      </c>
      <c r="C236" s="3" t="s">
        <v>103</v>
      </c>
      <c r="D236" s="4">
        <v>145000</v>
      </c>
      <c r="E236" s="2" t="s">
        <v>37</v>
      </c>
      <c r="F236" s="2" t="s">
        <v>13</v>
      </c>
      <c r="G236" s="3"/>
      <c r="H236" s="3">
        <f>4495+41144+8644</f>
        <v>54283</v>
      </c>
      <c r="I236" s="2">
        <f t="shared" si="4"/>
        <v>90717</v>
      </c>
      <c r="J236" s="9" t="s">
        <v>220</v>
      </c>
      <c r="K236" s="6"/>
    </row>
    <row r="237" spans="1:11" ht="22.5" customHeight="1" x14ac:dyDescent="0.25">
      <c r="A237" s="1">
        <v>10</v>
      </c>
      <c r="B237" s="2">
        <v>80500000</v>
      </c>
      <c r="C237" s="3" t="s">
        <v>112</v>
      </c>
      <c r="D237" s="4">
        <v>17000</v>
      </c>
      <c r="E237" s="2" t="s">
        <v>37</v>
      </c>
      <c r="F237" s="2" t="s">
        <v>13</v>
      </c>
      <c r="G237" s="6"/>
      <c r="H237" s="3">
        <v>16690</v>
      </c>
      <c r="I237" s="11">
        <f t="shared" si="4"/>
        <v>310</v>
      </c>
      <c r="J237" s="9">
        <v>39</v>
      </c>
      <c r="K237" s="6"/>
    </row>
    <row r="238" spans="1:11" ht="31.5" customHeight="1" x14ac:dyDescent="0.25">
      <c r="A238" s="74" t="s">
        <v>114</v>
      </c>
      <c r="B238" s="75"/>
      <c r="C238" s="76"/>
      <c r="D238" s="33">
        <f>SUM(D239:D246)</f>
        <v>360000</v>
      </c>
      <c r="E238" s="2"/>
      <c r="F238" s="2"/>
      <c r="G238" s="2"/>
      <c r="H238" s="2"/>
      <c r="I238" s="2"/>
      <c r="J238" s="9"/>
      <c r="K238" s="6"/>
    </row>
    <row r="239" spans="1:11" ht="38.25" customHeight="1" x14ac:dyDescent="0.25">
      <c r="A239" s="20">
        <v>1</v>
      </c>
      <c r="B239" s="3">
        <v>22400000</v>
      </c>
      <c r="C239" s="3" t="s">
        <v>19</v>
      </c>
      <c r="D239" s="4">
        <v>5000</v>
      </c>
      <c r="E239" s="2" t="s">
        <v>37</v>
      </c>
      <c r="F239" s="2" t="s">
        <v>13</v>
      </c>
      <c r="G239" s="3"/>
      <c r="H239" s="3"/>
      <c r="I239" s="2">
        <f t="shared" si="4"/>
        <v>5000</v>
      </c>
      <c r="J239" s="9"/>
      <c r="K239" s="6"/>
    </row>
    <row r="240" spans="1:11" ht="21" customHeight="1" x14ac:dyDescent="0.25">
      <c r="A240" s="20">
        <v>2</v>
      </c>
      <c r="B240" s="12">
        <v>55100000</v>
      </c>
      <c r="C240" s="12" t="s">
        <v>71</v>
      </c>
      <c r="D240" s="13">
        <v>50000</v>
      </c>
      <c r="E240" s="11" t="s">
        <v>37</v>
      </c>
      <c r="F240" s="2" t="s">
        <v>13</v>
      </c>
      <c r="G240" s="3"/>
      <c r="H240" s="3">
        <v>1250</v>
      </c>
      <c r="I240" s="2">
        <f t="shared" si="4"/>
        <v>48750</v>
      </c>
      <c r="J240" s="9">
        <v>87</v>
      </c>
      <c r="K240" s="6"/>
    </row>
    <row r="241" spans="1:11" ht="27.75" customHeight="1" x14ac:dyDescent="0.25">
      <c r="A241" s="20">
        <v>3</v>
      </c>
      <c r="B241" s="12">
        <v>55300000</v>
      </c>
      <c r="C241" s="12" t="s">
        <v>72</v>
      </c>
      <c r="D241" s="13">
        <v>5000</v>
      </c>
      <c r="E241" s="11" t="s">
        <v>37</v>
      </c>
      <c r="F241" s="2" t="s">
        <v>13</v>
      </c>
      <c r="G241" s="3"/>
      <c r="H241" s="3"/>
      <c r="I241" s="2">
        <f t="shared" si="4"/>
        <v>5000</v>
      </c>
      <c r="J241" s="9"/>
      <c r="K241" s="6"/>
    </row>
    <row r="242" spans="1:11" x14ac:dyDescent="0.25">
      <c r="A242" s="3">
        <v>4</v>
      </c>
      <c r="B242" s="2">
        <v>60100000</v>
      </c>
      <c r="C242" s="3" t="s">
        <v>109</v>
      </c>
      <c r="D242" s="4">
        <v>50000</v>
      </c>
      <c r="E242" s="2" t="s">
        <v>37</v>
      </c>
      <c r="F242" s="2" t="s">
        <v>13</v>
      </c>
      <c r="G242" s="3"/>
      <c r="H242" s="3"/>
      <c r="I242" s="2">
        <f t="shared" si="4"/>
        <v>50000</v>
      </c>
      <c r="J242" s="9"/>
      <c r="K242" s="6"/>
    </row>
    <row r="243" spans="1:11" x14ac:dyDescent="0.25">
      <c r="A243" s="20">
        <v>5</v>
      </c>
      <c r="B243" s="19">
        <v>60400000</v>
      </c>
      <c r="C243" s="2" t="s">
        <v>110</v>
      </c>
      <c r="D243" s="4">
        <v>85000</v>
      </c>
      <c r="E243" s="2" t="s">
        <v>37</v>
      </c>
      <c r="F243" s="2" t="s">
        <v>13</v>
      </c>
      <c r="G243" s="3"/>
      <c r="H243" s="3">
        <f>4872</f>
        <v>4872</v>
      </c>
      <c r="I243" s="2">
        <f t="shared" si="4"/>
        <v>80128</v>
      </c>
      <c r="J243" s="9">
        <v>88</v>
      </c>
      <c r="K243" s="6"/>
    </row>
    <row r="244" spans="1:11" ht="24" x14ac:dyDescent="0.25">
      <c r="A244" s="3">
        <v>6</v>
      </c>
      <c r="B244" s="2">
        <v>79900000</v>
      </c>
      <c r="C244" s="3" t="s">
        <v>103</v>
      </c>
      <c r="D244" s="4">
        <f>(135000+15000+5000+20000)-30000</f>
        <v>145000</v>
      </c>
      <c r="E244" s="2" t="s">
        <v>37</v>
      </c>
      <c r="F244" s="2" t="s">
        <v>13</v>
      </c>
      <c r="G244" s="3"/>
      <c r="H244" s="3"/>
      <c r="I244" s="2">
        <f t="shared" si="4"/>
        <v>145000</v>
      </c>
      <c r="J244" s="9"/>
      <c r="K244" s="6"/>
    </row>
    <row r="245" spans="1:11" x14ac:dyDescent="0.25">
      <c r="A245" s="20">
        <v>7</v>
      </c>
      <c r="B245" s="2">
        <v>80500000</v>
      </c>
      <c r="C245" s="3" t="s">
        <v>112</v>
      </c>
      <c r="D245" s="4">
        <v>10000</v>
      </c>
      <c r="E245" s="2" t="s">
        <v>37</v>
      </c>
      <c r="F245" s="2" t="s">
        <v>13</v>
      </c>
      <c r="G245" s="3"/>
      <c r="H245" s="3"/>
      <c r="I245" s="2">
        <f t="shared" si="4"/>
        <v>10000</v>
      </c>
      <c r="J245" s="9"/>
      <c r="K245" s="6"/>
    </row>
    <row r="246" spans="1:11" x14ac:dyDescent="0.25">
      <c r="A246" s="20">
        <v>8</v>
      </c>
      <c r="B246" s="2">
        <v>92100000</v>
      </c>
      <c r="C246" s="3" t="s">
        <v>111</v>
      </c>
      <c r="D246" s="4">
        <v>10000</v>
      </c>
      <c r="E246" s="2" t="s">
        <v>37</v>
      </c>
      <c r="F246" s="2" t="s">
        <v>13</v>
      </c>
      <c r="G246" s="3"/>
      <c r="H246" s="3"/>
      <c r="I246" s="2">
        <f t="shared" ref="I246:I251" si="5">D246-H246</f>
        <v>10000</v>
      </c>
      <c r="J246" s="9"/>
      <c r="K246" s="6"/>
    </row>
    <row r="247" spans="1:11" ht="31.5" customHeight="1" x14ac:dyDescent="0.25">
      <c r="A247" s="77" t="s">
        <v>142</v>
      </c>
      <c r="B247" s="78"/>
      <c r="C247" s="79"/>
      <c r="D247" s="42">
        <f>D248+D249+D250+D251</f>
        <v>4077530</v>
      </c>
      <c r="E247" s="43"/>
      <c r="F247" s="43"/>
      <c r="G247" s="43"/>
      <c r="H247" s="2"/>
      <c r="I247" s="2"/>
      <c r="J247" s="69"/>
      <c r="K247" s="6"/>
    </row>
    <row r="248" spans="1:11" s="22" customFormat="1" ht="31.5" customHeight="1" x14ac:dyDescent="0.25">
      <c r="A248" s="3">
        <v>1</v>
      </c>
      <c r="B248" s="3">
        <v>37300000</v>
      </c>
      <c r="C248" s="3" t="s">
        <v>132</v>
      </c>
      <c r="D248" s="21">
        <v>400000</v>
      </c>
      <c r="E248" s="3" t="s">
        <v>172</v>
      </c>
      <c r="F248" s="2" t="s">
        <v>13</v>
      </c>
      <c r="G248" s="3"/>
      <c r="H248" s="3"/>
      <c r="I248" s="2">
        <f t="shared" si="5"/>
        <v>400000</v>
      </c>
      <c r="J248" s="3"/>
      <c r="K248" s="3"/>
    </row>
    <row r="249" spans="1:11" ht="39" customHeight="1" x14ac:dyDescent="0.25">
      <c r="A249" s="3">
        <v>2</v>
      </c>
      <c r="B249" s="2">
        <v>45200000</v>
      </c>
      <c r="C249" s="3" t="s">
        <v>95</v>
      </c>
      <c r="D249" s="4">
        <v>3077530</v>
      </c>
      <c r="E249" s="2" t="s">
        <v>37</v>
      </c>
      <c r="F249" s="2" t="s">
        <v>13</v>
      </c>
      <c r="G249" s="2"/>
      <c r="H249" s="2"/>
      <c r="I249" s="2">
        <f t="shared" si="5"/>
        <v>3077530</v>
      </c>
      <c r="J249" s="69"/>
      <c r="K249" s="6"/>
    </row>
    <row r="250" spans="1:11" ht="39" customHeight="1" x14ac:dyDescent="0.25">
      <c r="A250" s="3">
        <v>3</v>
      </c>
      <c r="B250" s="2">
        <v>45400000</v>
      </c>
      <c r="C250" s="3" t="s">
        <v>92</v>
      </c>
      <c r="D250" s="4">
        <v>300000</v>
      </c>
      <c r="E250" s="2" t="s">
        <v>37</v>
      </c>
      <c r="F250" s="2" t="s">
        <v>13</v>
      </c>
      <c r="G250" s="2"/>
      <c r="H250" s="2"/>
      <c r="I250" s="2">
        <f t="shared" si="5"/>
        <v>300000</v>
      </c>
      <c r="J250" s="9"/>
      <c r="K250" s="6"/>
    </row>
    <row r="251" spans="1:11" ht="39" customHeight="1" x14ac:dyDescent="0.25">
      <c r="A251" s="3">
        <v>4</v>
      </c>
      <c r="B251" s="2">
        <v>71200000</v>
      </c>
      <c r="C251" s="3" t="s">
        <v>96</v>
      </c>
      <c r="D251" s="4">
        <v>300000</v>
      </c>
      <c r="E251" s="2" t="s">
        <v>37</v>
      </c>
      <c r="F251" s="2" t="s">
        <v>13</v>
      </c>
      <c r="G251" s="2"/>
      <c r="H251" s="2"/>
      <c r="I251" s="2">
        <f t="shared" si="5"/>
        <v>300000</v>
      </c>
      <c r="J251" s="9"/>
      <c r="K251" s="6"/>
    </row>
    <row r="252" spans="1:11" ht="19.5" customHeight="1" x14ac:dyDescent="0.25">
      <c r="A252" s="22"/>
      <c r="B252" s="44"/>
      <c r="C252" s="22"/>
      <c r="D252" s="45"/>
      <c r="E252" s="46"/>
      <c r="F252" s="46"/>
      <c r="G252" s="22"/>
      <c r="H252" s="22"/>
      <c r="I252" s="46"/>
    </row>
    <row r="253" spans="1:11" ht="21.75" customHeight="1" x14ac:dyDescent="0.25">
      <c r="A253" s="47"/>
      <c r="B253" s="46"/>
      <c r="C253" s="25"/>
      <c r="H253"/>
      <c r="I253"/>
      <c r="J253"/>
    </row>
    <row r="254" spans="1:11" ht="57.75" customHeight="1" x14ac:dyDescent="0.25">
      <c r="A254" s="47"/>
      <c r="B254" s="46"/>
      <c r="C254" s="25"/>
      <c r="H254"/>
      <c r="I254"/>
      <c r="J254"/>
    </row>
    <row r="255" spans="1:11" ht="18.75" customHeight="1" x14ac:dyDescent="0.25">
      <c r="B255" s="48"/>
      <c r="C255" s="48"/>
      <c r="D255" s="48"/>
      <c r="E255" s="48"/>
      <c r="F255" s="48"/>
      <c r="G255" s="47"/>
      <c r="I255" s="46"/>
    </row>
    <row r="256" spans="1:11" x14ac:dyDescent="0.25">
      <c r="I256" s="46"/>
    </row>
  </sheetData>
  <autoFilter ref="B1:B256"/>
  <mergeCells count="34">
    <mergeCell ref="A10:C10"/>
    <mergeCell ref="A1:G1"/>
    <mergeCell ref="A2:D2"/>
    <mergeCell ref="E2:G2"/>
    <mergeCell ref="A3:D3"/>
    <mergeCell ref="E3:G3"/>
    <mergeCell ref="A4:G4"/>
    <mergeCell ref="A5:D5"/>
    <mergeCell ref="E5:G5"/>
    <mergeCell ref="A6:G6"/>
    <mergeCell ref="A9:C9"/>
    <mergeCell ref="A146:C146"/>
    <mergeCell ref="A147:C147"/>
    <mergeCell ref="A162:C162"/>
    <mergeCell ref="A99:C99"/>
    <mergeCell ref="A183:C183"/>
    <mergeCell ref="A79:C79"/>
    <mergeCell ref="A104:C104"/>
    <mergeCell ref="A128:C128"/>
    <mergeCell ref="A137:C137"/>
    <mergeCell ref="A140:C140"/>
    <mergeCell ref="A227:C227"/>
    <mergeCell ref="A238:C238"/>
    <mergeCell ref="A247:C247"/>
    <mergeCell ref="A187:C187"/>
    <mergeCell ref="A188:C188"/>
    <mergeCell ref="A210:C210"/>
    <mergeCell ref="A211:C211"/>
    <mergeCell ref="A223:C223"/>
    <mergeCell ref="A200:C200"/>
    <mergeCell ref="A196:C196"/>
    <mergeCell ref="A206:C206"/>
    <mergeCell ref="A197:C197"/>
    <mergeCell ref="A202:C202"/>
  </mergeCells>
  <pageMargins left="0.70866141732283505" right="0.70866141732283505" top="0.74803149606299202" bottom="0.74803149606299202" header="0.31496062992126" footer="0.31496062992126"/>
  <pageSetup paperSize="9" scale="89" orientation="landscape" r:id="rId1"/>
  <rowBreaks count="7" manualBreakCount="7">
    <brk id="38" max="16383" man="1"/>
    <brk id="59" max="16383" man="1"/>
    <brk id="124" max="16383" man="1"/>
    <brk id="145" max="16383" man="1"/>
    <brk id="182" max="16383" man="1"/>
    <brk id="201" max="16383" man="1"/>
    <brk id="2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2024-07-01T07:43:49Z</dcterms:modified>
</cp:coreProperties>
</file>