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7" sheetId="6" r:id="rId1"/>
    <sheet name="Sheet2" sheetId="2" r:id="rId2"/>
    <sheet name="Sheet3" sheetId="3" r:id="rId3"/>
  </sheets>
  <definedNames>
    <definedName name="_xlnm.Print_Area" localSheetId="0">'2017'!$A$1:$K$1127</definedName>
    <definedName name="_xlnm.Print_Titles" localSheetId="0">'2017'!$4:$5</definedName>
  </definedNames>
  <calcPr calcId="152511"/>
</workbook>
</file>

<file path=xl/calcChain.xml><?xml version="1.0" encoding="utf-8"?>
<calcChain xmlns="http://schemas.openxmlformats.org/spreadsheetml/2006/main">
  <c r="H691" i="6" l="1"/>
  <c r="D10" i="3" l="1"/>
  <c r="D9" i="3"/>
  <c r="C8" i="3"/>
  <c r="B8" i="3"/>
  <c r="D8" i="3" l="1"/>
  <c r="G377" i="6"/>
  <c r="G372" i="6"/>
  <c r="G1034" i="6" l="1"/>
  <c r="G1121" i="6" l="1"/>
  <c r="G1123" i="6"/>
  <c r="G835" i="6" l="1"/>
  <c r="G791" i="6"/>
  <c r="G846" i="6"/>
  <c r="G516" i="6" l="1"/>
  <c r="G514" i="6" s="1"/>
  <c r="G512" i="6" s="1"/>
  <c r="G538" i="6"/>
  <c r="G536" i="6" s="1"/>
  <c r="G494" i="6"/>
  <c r="G492" i="6" s="1"/>
  <c r="G406" i="6"/>
  <c r="H406" i="6" s="1"/>
  <c r="G373" i="6"/>
  <c r="G371" i="6" s="1"/>
  <c r="G362" i="6"/>
  <c r="G329" i="6" s="1"/>
  <c r="D316" i="6"/>
  <c r="D314" i="6" s="1"/>
  <c r="G168" i="6"/>
  <c r="H168" i="6" s="1"/>
  <c r="G135" i="6"/>
  <c r="G37" i="6"/>
  <c r="H37" i="6" s="1"/>
  <c r="G773" i="6"/>
  <c r="G696" i="6"/>
  <c r="H696" i="6" s="1"/>
  <c r="G685" i="6"/>
  <c r="G663" i="6"/>
  <c r="H663" i="6" s="1"/>
  <c r="G608" i="6"/>
  <c r="H1127" i="6"/>
  <c r="H1126" i="6"/>
  <c r="H1125" i="6"/>
  <c r="H1124" i="6"/>
  <c r="H1123" i="6"/>
  <c r="H1122" i="6"/>
  <c r="H1121" i="6"/>
  <c r="H1120" i="6"/>
  <c r="K1119" i="6"/>
  <c r="J1119" i="6"/>
  <c r="I1119" i="6"/>
  <c r="G1119" i="6"/>
  <c r="F1119" i="6"/>
  <c r="E1119" i="6"/>
  <c r="D1119" i="6"/>
  <c r="H1118" i="6"/>
  <c r="K1117" i="6"/>
  <c r="J1117" i="6"/>
  <c r="I1117" i="6"/>
  <c r="G1117" i="6"/>
  <c r="F1117" i="6"/>
  <c r="E1117" i="6"/>
  <c r="D1117" i="6"/>
  <c r="H1116" i="6"/>
  <c r="H1115" i="6"/>
  <c r="H1114" i="6"/>
  <c r="H1113" i="6"/>
  <c r="H1112" i="6"/>
  <c r="H1111" i="6"/>
  <c r="H1110" i="6"/>
  <c r="H1109" i="6"/>
  <c r="K1108" i="6"/>
  <c r="J1108" i="6"/>
  <c r="I1108" i="6"/>
  <c r="G1108" i="6"/>
  <c r="F1108" i="6"/>
  <c r="E1108" i="6"/>
  <c r="D1108" i="6"/>
  <c r="H1107" i="6"/>
  <c r="K1106" i="6"/>
  <c r="J1106" i="6"/>
  <c r="I1106" i="6"/>
  <c r="G1106" i="6"/>
  <c r="F1106" i="6"/>
  <c r="E1106" i="6"/>
  <c r="D1106" i="6"/>
  <c r="K1105" i="6"/>
  <c r="J1105" i="6"/>
  <c r="I1105" i="6"/>
  <c r="G1105" i="6"/>
  <c r="F1105" i="6"/>
  <c r="E1105" i="6"/>
  <c r="D1105" i="6"/>
  <c r="K1104" i="6"/>
  <c r="J1104" i="6"/>
  <c r="I1104" i="6"/>
  <c r="G1104" i="6"/>
  <c r="F1104" i="6"/>
  <c r="E1104" i="6"/>
  <c r="D1104" i="6"/>
  <c r="K1103" i="6"/>
  <c r="J1103" i="6"/>
  <c r="I1103" i="6"/>
  <c r="G1103" i="6"/>
  <c r="F1103" i="6"/>
  <c r="E1103" i="6"/>
  <c r="D1103" i="6"/>
  <c r="K1102" i="6"/>
  <c r="J1102" i="6"/>
  <c r="I1102" i="6"/>
  <c r="G1102" i="6"/>
  <c r="F1102" i="6"/>
  <c r="E1102" i="6"/>
  <c r="D1102" i="6"/>
  <c r="K1101" i="6"/>
  <c r="J1101" i="6"/>
  <c r="I1101" i="6"/>
  <c r="G1101" i="6"/>
  <c r="F1101" i="6"/>
  <c r="E1101" i="6"/>
  <c r="D1101" i="6"/>
  <c r="K1100" i="6"/>
  <c r="J1100" i="6"/>
  <c r="I1100" i="6"/>
  <c r="G1100" i="6"/>
  <c r="F1100" i="6"/>
  <c r="E1100" i="6"/>
  <c r="D1100" i="6"/>
  <c r="K1099" i="6"/>
  <c r="J1099" i="6"/>
  <c r="I1099" i="6"/>
  <c r="G1099" i="6"/>
  <c r="F1099" i="6"/>
  <c r="E1099" i="6"/>
  <c r="D1099" i="6"/>
  <c r="K1098" i="6"/>
  <c r="J1098" i="6"/>
  <c r="I1098" i="6"/>
  <c r="G1098" i="6"/>
  <c r="F1098" i="6"/>
  <c r="E1098" i="6"/>
  <c r="D1098" i="6"/>
  <c r="K1096" i="6"/>
  <c r="J1096" i="6"/>
  <c r="I1096" i="6"/>
  <c r="G1096" i="6"/>
  <c r="F1096" i="6"/>
  <c r="E1096" i="6"/>
  <c r="D1096" i="6"/>
  <c r="H1094" i="6"/>
  <c r="H1093" i="6"/>
  <c r="H1092" i="6"/>
  <c r="H1091" i="6"/>
  <c r="H1090" i="6"/>
  <c r="H1089" i="6"/>
  <c r="H1088" i="6"/>
  <c r="E1088" i="6"/>
  <c r="E1086" i="6" s="1"/>
  <c r="E1084" i="6" s="1"/>
  <c r="H1087" i="6"/>
  <c r="K1086" i="6"/>
  <c r="K1084" i="6" s="1"/>
  <c r="J1086" i="6"/>
  <c r="I1086" i="6"/>
  <c r="I1084" i="6" s="1"/>
  <c r="G1086" i="6"/>
  <c r="G1084" i="6" s="1"/>
  <c r="F1086" i="6"/>
  <c r="F1084" i="6" s="1"/>
  <c r="D1086" i="6"/>
  <c r="D1084" i="6" s="1"/>
  <c r="H1085" i="6"/>
  <c r="J1084" i="6"/>
  <c r="H1083" i="6"/>
  <c r="H1082" i="6"/>
  <c r="H1081" i="6"/>
  <c r="H1080" i="6"/>
  <c r="E1080" i="6"/>
  <c r="H1079" i="6"/>
  <c r="H1078" i="6"/>
  <c r="H1077" i="6"/>
  <c r="H1076" i="6"/>
  <c r="K1075" i="6"/>
  <c r="J1075" i="6"/>
  <c r="I1075" i="6"/>
  <c r="G1075" i="6"/>
  <c r="F1075" i="6"/>
  <c r="E1075" i="6"/>
  <c r="D1075" i="6"/>
  <c r="H1074" i="6"/>
  <c r="K1073" i="6"/>
  <c r="J1073" i="6"/>
  <c r="I1073" i="6"/>
  <c r="G1073" i="6"/>
  <c r="F1073" i="6"/>
  <c r="E1073" i="6"/>
  <c r="D1073" i="6"/>
  <c r="H1072" i="6"/>
  <c r="H1071" i="6"/>
  <c r="H1070" i="6"/>
  <c r="H1069" i="6"/>
  <c r="H1068" i="6"/>
  <c r="H1067" i="6"/>
  <c r="H1066" i="6"/>
  <c r="H1065" i="6"/>
  <c r="K1064" i="6"/>
  <c r="J1064" i="6"/>
  <c r="I1064" i="6"/>
  <c r="G1064" i="6"/>
  <c r="F1064" i="6"/>
  <c r="E1064" i="6"/>
  <c r="D1064" i="6"/>
  <c r="H1063" i="6"/>
  <c r="K1062" i="6"/>
  <c r="J1062" i="6"/>
  <c r="I1062" i="6"/>
  <c r="G1062" i="6"/>
  <c r="F1062" i="6"/>
  <c r="E1062" i="6"/>
  <c r="D1062" i="6"/>
  <c r="H1061" i="6"/>
  <c r="H1060" i="6"/>
  <c r="H1059" i="6"/>
  <c r="H1058" i="6"/>
  <c r="H1057" i="6"/>
  <c r="H1056" i="6"/>
  <c r="E1056" i="6"/>
  <c r="E1023" i="6" s="1"/>
  <c r="E1001" i="6" s="1"/>
  <c r="H1055" i="6"/>
  <c r="H1054" i="6"/>
  <c r="K1053" i="6"/>
  <c r="J1053" i="6"/>
  <c r="I1053" i="6"/>
  <c r="G1053" i="6"/>
  <c r="F1053" i="6"/>
  <c r="E1053" i="6"/>
  <c r="D1053" i="6"/>
  <c r="H1052" i="6"/>
  <c r="K1051" i="6"/>
  <c r="J1051" i="6"/>
  <c r="I1051" i="6"/>
  <c r="G1051" i="6"/>
  <c r="F1051" i="6"/>
  <c r="E1051" i="6"/>
  <c r="D1051" i="6"/>
  <c r="H1050" i="6"/>
  <c r="H1049" i="6"/>
  <c r="H1048" i="6"/>
  <c r="H1047" i="6"/>
  <c r="H1046" i="6"/>
  <c r="H1045" i="6"/>
  <c r="H1044" i="6"/>
  <c r="H1043" i="6"/>
  <c r="K1042" i="6"/>
  <c r="J1042" i="6"/>
  <c r="I1042" i="6"/>
  <c r="G1042" i="6"/>
  <c r="F1042" i="6"/>
  <c r="E1042" i="6"/>
  <c r="D1042" i="6"/>
  <c r="H1041" i="6"/>
  <c r="K1040" i="6"/>
  <c r="J1040" i="6"/>
  <c r="I1040" i="6"/>
  <c r="G1040" i="6"/>
  <c r="F1040" i="6"/>
  <c r="E1040" i="6"/>
  <c r="D1040" i="6"/>
  <c r="H1039" i="6"/>
  <c r="H1038" i="6"/>
  <c r="H1037" i="6"/>
  <c r="H1036" i="6"/>
  <c r="H1035" i="6"/>
  <c r="H1034" i="6"/>
  <c r="E1034" i="6"/>
  <c r="H1033" i="6"/>
  <c r="H1032" i="6"/>
  <c r="K1031" i="6"/>
  <c r="J1031" i="6"/>
  <c r="I1031" i="6"/>
  <c r="G1031" i="6"/>
  <c r="F1031" i="6"/>
  <c r="E1031" i="6"/>
  <c r="D1031" i="6"/>
  <c r="H1030" i="6"/>
  <c r="K1029" i="6"/>
  <c r="J1029" i="6"/>
  <c r="I1029" i="6"/>
  <c r="G1029" i="6"/>
  <c r="F1029" i="6"/>
  <c r="E1029" i="6"/>
  <c r="D1029" i="6"/>
  <c r="K1028" i="6"/>
  <c r="J1028" i="6"/>
  <c r="J1006" i="6" s="1"/>
  <c r="I1028" i="6"/>
  <c r="I1006" i="6" s="1"/>
  <c r="G1028" i="6"/>
  <c r="F1028" i="6"/>
  <c r="F1006" i="6" s="1"/>
  <c r="E1028" i="6"/>
  <c r="E1006" i="6" s="1"/>
  <c r="D1028" i="6"/>
  <c r="D1006" i="6" s="1"/>
  <c r="K1027" i="6"/>
  <c r="K1005" i="6" s="1"/>
  <c r="J1027" i="6"/>
  <c r="J1005" i="6" s="1"/>
  <c r="I1027" i="6"/>
  <c r="I1005" i="6" s="1"/>
  <c r="G1027" i="6"/>
  <c r="G1005" i="6" s="1"/>
  <c r="F1027" i="6"/>
  <c r="F1005" i="6" s="1"/>
  <c r="E1027" i="6"/>
  <c r="E1005" i="6" s="1"/>
  <c r="D1027" i="6"/>
  <c r="D1005" i="6" s="1"/>
  <c r="K1026" i="6"/>
  <c r="K1004" i="6" s="1"/>
  <c r="J1026" i="6"/>
  <c r="J1004" i="6" s="1"/>
  <c r="I1026" i="6"/>
  <c r="I1004" i="6" s="1"/>
  <c r="G1026" i="6"/>
  <c r="F1026" i="6"/>
  <c r="F1004" i="6" s="1"/>
  <c r="E1026" i="6"/>
  <c r="E1004" i="6" s="1"/>
  <c r="D1026" i="6"/>
  <c r="D1004" i="6" s="1"/>
  <c r="K1025" i="6"/>
  <c r="K1003" i="6" s="1"/>
  <c r="J1025" i="6"/>
  <c r="J1003" i="6" s="1"/>
  <c r="I1025" i="6"/>
  <c r="I1003" i="6" s="1"/>
  <c r="G1025" i="6"/>
  <c r="G1003" i="6" s="1"/>
  <c r="F1025" i="6"/>
  <c r="F1003" i="6" s="1"/>
  <c r="E1025" i="6"/>
  <c r="E1003" i="6" s="1"/>
  <c r="D1025" i="6"/>
  <c r="D1003" i="6" s="1"/>
  <c r="K1024" i="6"/>
  <c r="K1002" i="6" s="1"/>
  <c r="J1024" i="6"/>
  <c r="J1002" i="6" s="1"/>
  <c r="I1024" i="6"/>
  <c r="I1002" i="6" s="1"/>
  <c r="G1024" i="6"/>
  <c r="G1002" i="6" s="1"/>
  <c r="F1024" i="6"/>
  <c r="F1002" i="6" s="1"/>
  <c r="E1024" i="6"/>
  <c r="E1002" i="6" s="1"/>
  <c r="D1024" i="6"/>
  <c r="D1002" i="6" s="1"/>
  <c r="K1023" i="6"/>
  <c r="K1001" i="6" s="1"/>
  <c r="J1023" i="6"/>
  <c r="J1001" i="6" s="1"/>
  <c r="I1023" i="6"/>
  <c r="I1001" i="6" s="1"/>
  <c r="G1023" i="6"/>
  <c r="G1001" i="6" s="1"/>
  <c r="F1023" i="6"/>
  <c r="F1001" i="6" s="1"/>
  <c r="D1023" i="6"/>
  <c r="K1022" i="6"/>
  <c r="K1000" i="6" s="1"/>
  <c r="J1022" i="6"/>
  <c r="J1000" i="6" s="1"/>
  <c r="I1022" i="6"/>
  <c r="I1000" i="6" s="1"/>
  <c r="G1022" i="6"/>
  <c r="F1022" i="6"/>
  <c r="F1000" i="6" s="1"/>
  <c r="E1022" i="6"/>
  <c r="D1022" i="6"/>
  <c r="D1000" i="6" s="1"/>
  <c r="K1021" i="6"/>
  <c r="J1021" i="6"/>
  <c r="J999" i="6" s="1"/>
  <c r="I1021" i="6"/>
  <c r="I999" i="6" s="1"/>
  <c r="G1021" i="6"/>
  <c r="G999" i="6" s="1"/>
  <c r="F1021" i="6"/>
  <c r="E1021" i="6"/>
  <c r="E999" i="6" s="1"/>
  <c r="D1021" i="6"/>
  <c r="D999" i="6" s="1"/>
  <c r="K1019" i="6"/>
  <c r="J1019" i="6"/>
  <c r="J997" i="6" s="1"/>
  <c r="I1019" i="6"/>
  <c r="I997" i="6" s="1"/>
  <c r="G1019" i="6"/>
  <c r="F1019" i="6"/>
  <c r="F997" i="6" s="1"/>
  <c r="E1019" i="6"/>
  <c r="E997" i="6" s="1"/>
  <c r="D1019" i="6"/>
  <c r="D997" i="6" s="1"/>
  <c r="H1017" i="6"/>
  <c r="H1016" i="6"/>
  <c r="H1015" i="6"/>
  <c r="H1014" i="6"/>
  <c r="H1013" i="6"/>
  <c r="H1012" i="6"/>
  <c r="H1011" i="6"/>
  <c r="E1011" i="6"/>
  <c r="H1010" i="6"/>
  <c r="K1009" i="6"/>
  <c r="K1007" i="6" s="1"/>
  <c r="J1009" i="6"/>
  <c r="I1009" i="6"/>
  <c r="I1007" i="6" s="1"/>
  <c r="G1009" i="6"/>
  <c r="F1009" i="6"/>
  <c r="F1007" i="6" s="1"/>
  <c r="D1009" i="6"/>
  <c r="H1008" i="6"/>
  <c r="J1007" i="6"/>
  <c r="G1007" i="6"/>
  <c r="D1007" i="6"/>
  <c r="K1006" i="6"/>
  <c r="D1001" i="6"/>
  <c r="G1000" i="6"/>
  <c r="K999" i="6"/>
  <c r="F999" i="6"/>
  <c r="K997" i="6"/>
  <c r="H995" i="6"/>
  <c r="H994" i="6"/>
  <c r="H993" i="6"/>
  <c r="H992" i="6"/>
  <c r="H991" i="6"/>
  <c r="H990" i="6"/>
  <c r="H989" i="6"/>
  <c r="H988" i="6"/>
  <c r="K987" i="6"/>
  <c r="J987" i="6"/>
  <c r="I987" i="6"/>
  <c r="G987" i="6"/>
  <c r="F987" i="6"/>
  <c r="E987" i="6"/>
  <c r="D987" i="6"/>
  <c r="H986" i="6"/>
  <c r="K985" i="6"/>
  <c r="J985" i="6"/>
  <c r="I985" i="6"/>
  <c r="G985" i="6"/>
  <c r="F985" i="6"/>
  <c r="E985" i="6"/>
  <c r="D985" i="6"/>
  <c r="H984" i="6"/>
  <c r="H983" i="6"/>
  <c r="H982" i="6"/>
  <c r="H981" i="6"/>
  <c r="H980" i="6"/>
  <c r="H979" i="6"/>
  <c r="H978" i="6"/>
  <c r="H977" i="6"/>
  <c r="K976" i="6"/>
  <c r="J976" i="6"/>
  <c r="I976" i="6"/>
  <c r="G976" i="6"/>
  <c r="F976" i="6"/>
  <c r="E976" i="6"/>
  <c r="D976" i="6"/>
  <c r="H975" i="6"/>
  <c r="K974" i="6"/>
  <c r="J974" i="6"/>
  <c r="I974" i="6"/>
  <c r="G974" i="6"/>
  <c r="F974" i="6"/>
  <c r="E974" i="6"/>
  <c r="D974" i="6"/>
  <c r="H973" i="6"/>
  <c r="H972" i="6"/>
  <c r="H971" i="6"/>
  <c r="H970" i="6"/>
  <c r="H969" i="6"/>
  <c r="H968" i="6"/>
  <c r="H967" i="6"/>
  <c r="H966" i="6"/>
  <c r="K965" i="6"/>
  <c r="J965" i="6"/>
  <c r="I965" i="6"/>
  <c r="G965" i="6"/>
  <c r="F965" i="6"/>
  <c r="E965" i="6"/>
  <c r="D965" i="6"/>
  <c r="H964" i="6"/>
  <c r="K963" i="6"/>
  <c r="J963" i="6"/>
  <c r="I963" i="6"/>
  <c r="G963" i="6"/>
  <c r="F963" i="6"/>
  <c r="E963" i="6"/>
  <c r="D963" i="6"/>
  <c r="K962" i="6"/>
  <c r="J962" i="6"/>
  <c r="I962" i="6"/>
  <c r="G962" i="6"/>
  <c r="F962" i="6"/>
  <c r="E962" i="6"/>
  <c r="D962" i="6"/>
  <c r="K961" i="6"/>
  <c r="J961" i="6"/>
  <c r="I961" i="6"/>
  <c r="G961" i="6"/>
  <c r="F961" i="6"/>
  <c r="E961" i="6"/>
  <c r="D961" i="6"/>
  <c r="K960" i="6"/>
  <c r="J960" i="6"/>
  <c r="I960" i="6"/>
  <c r="G960" i="6"/>
  <c r="F960" i="6"/>
  <c r="E960" i="6"/>
  <c r="D960" i="6"/>
  <c r="K959" i="6"/>
  <c r="J959" i="6"/>
  <c r="I959" i="6"/>
  <c r="G959" i="6"/>
  <c r="F959" i="6"/>
  <c r="E959" i="6"/>
  <c r="D959" i="6"/>
  <c r="K958" i="6"/>
  <c r="J958" i="6"/>
  <c r="I958" i="6"/>
  <c r="G958" i="6"/>
  <c r="F958" i="6"/>
  <c r="E958" i="6"/>
  <c r="D958" i="6"/>
  <c r="K957" i="6"/>
  <c r="J957" i="6"/>
  <c r="I957" i="6"/>
  <c r="G957" i="6"/>
  <c r="F957" i="6"/>
  <c r="E957" i="6"/>
  <c r="D957" i="6"/>
  <c r="K956" i="6"/>
  <c r="J956" i="6"/>
  <c r="I956" i="6"/>
  <c r="G956" i="6"/>
  <c r="F956" i="6"/>
  <c r="E956" i="6"/>
  <c r="D956" i="6"/>
  <c r="K955" i="6"/>
  <c r="J955" i="6"/>
  <c r="I955" i="6"/>
  <c r="G955" i="6"/>
  <c r="F955" i="6"/>
  <c r="E955" i="6"/>
  <c r="D955" i="6"/>
  <c r="K953" i="6"/>
  <c r="J953" i="6"/>
  <c r="I953" i="6"/>
  <c r="G953" i="6"/>
  <c r="F953" i="6"/>
  <c r="E953" i="6"/>
  <c r="D953" i="6"/>
  <c r="H951" i="6"/>
  <c r="H950" i="6"/>
  <c r="H949" i="6"/>
  <c r="H948" i="6"/>
  <c r="H947" i="6"/>
  <c r="H946" i="6"/>
  <c r="H945" i="6"/>
  <c r="H944" i="6"/>
  <c r="K943" i="6"/>
  <c r="J943" i="6"/>
  <c r="I943" i="6"/>
  <c r="G943" i="6"/>
  <c r="F943" i="6"/>
  <c r="E943" i="6"/>
  <c r="D943" i="6"/>
  <c r="H942" i="6"/>
  <c r="K941" i="6"/>
  <c r="J941" i="6"/>
  <c r="I941" i="6"/>
  <c r="G941" i="6"/>
  <c r="F941" i="6"/>
  <c r="E941" i="6"/>
  <c r="D941" i="6"/>
  <c r="H940" i="6"/>
  <c r="H939" i="6"/>
  <c r="H938" i="6"/>
  <c r="H937" i="6"/>
  <c r="H936" i="6"/>
  <c r="H935" i="6"/>
  <c r="H934" i="6"/>
  <c r="H933" i="6"/>
  <c r="K932" i="6"/>
  <c r="J932" i="6"/>
  <c r="I932" i="6"/>
  <c r="G932" i="6"/>
  <c r="F932" i="6"/>
  <c r="E932" i="6"/>
  <c r="D932" i="6"/>
  <c r="H931" i="6"/>
  <c r="K930" i="6"/>
  <c r="J930" i="6"/>
  <c r="I930" i="6"/>
  <c r="G930" i="6"/>
  <c r="F930" i="6"/>
  <c r="E930" i="6"/>
  <c r="D930" i="6"/>
  <c r="H929" i="6"/>
  <c r="H928" i="6"/>
  <c r="H927" i="6"/>
  <c r="H926" i="6"/>
  <c r="H925" i="6"/>
  <c r="H924" i="6"/>
  <c r="H923" i="6"/>
  <c r="H922" i="6"/>
  <c r="K921" i="6"/>
  <c r="J921" i="6"/>
  <c r="I921" i="6"/>
  <c r="G921" i="6"/>
  <c r="F921" i="6"/>
  <c r="E921" i="6"/>
  <c r="D921" i="6"/>
  <c r="H920" i="6"/>
  <c r="K919" i="6"/>
  <c r="J919" i="6"/>
  <c r="I919" i="6"/>
  <c r="G919" i="6"/>
  <c r="F919" i="6"/>
  <c r="E919" i="6"/>
  <c r="D919" i="6"/>
  <c r="H918" i="6"/>
  <c r="H917" i="6"/>
  <c r="H916" i="6"/>
  <c r="H915" i="6"/>
  <c r="H914" i="6"/>
  <c r="H913" i="6"/>
  <c r="K912" i="6"/>
  <c r="J912" i="6"/>
  <c r="I912" i="6"/>
  <c r="H912" i="6"/>
  <c r="G911" i="6"/>
  <c r="F910" i="6"/>
  <c r="E910" i="6"/>
  <c r="E908" i="6" s="1"/>
  <c r="D910" i="6"/>
  <c r="D908" i="6" s="1"/>
  <c r="H909" i="6"/>
  <c r="H907" i="6"/>
  <c r="H906" i="6"/>
  <c r="H905" i="6"/>
  <c r="E905" i="6"/>
  <c r="E872" i="6" s="1"/>
  <c r="H904" i="6"/>
  <c r="E904" i="6"/>
  <c r="E871" i="6" s="1"/>
  <c r="H903" i="6"/>
  <c r="H902" i="6"/>
  <c r="H901" i="6"/>
  <c r="E901" i="6"/>
  <c r="H900" i="6"/>
  <c r="E900" i="6"/>
  <c r="K899" i="6"/>
  <c r="J899" i="6"/>
  <c r="I899" i="6"/>
  <c r="G899" i="6"/>
  <c r="F899" i="6"/>
  <c r="E899" i="6"/>
  <c r="D899" i="6"/>
  <c r="H898" i="6"/>
  <c r="K897" i="6"/>
  <c r="J897" i="6"/>
  <c r="I897" i="6"/>
  <c r="G897" i="6"/>
  <c r="F897" i="6"/>
  <c r="E897" i="6"/>
  <c r="D897" i="6"/>
  <c r="H896" i="6"/>
  <c r="H895" i="6"/>
  <c r="H894" i="6"/>
  <c r="H893" i="6"/>
  <c r="H892" i="6"/>
  <c r="H891" i="6"/>
  <c r="H890" i="6"/>
  <c r="E890" i="6"/>
  <c r="G889" i="6"/>
  <c r="E889" i="6"/>
  <c r="K888" i="6"/>
  <c r="J888" i="6"/>
  <c r="I888" i="6"/>
  <c r="F888" i="6"/>
  <c r="D888" i="6"/>
  <c r="H887" i="6"/>
  <c r="K886" i="6"/>
  <c r="J886" i="6"/>
  <c r="I886" i="6"/>
  <c r="F886" i="6"/>
  <c r="D886" i="6"/>
  <c r="H885" i="6"/>
  <c r="H884" i="6"/>
  <c r="H883" i="6"/>
  <c r="H882" i="6"/>
  <c r="H881" i="6"/>
  <c r="H880" i="6"/>
  <c r="H879" i="6"/>
  <c r="H878" i="6"/>
  <c r="K877" i="6"/>
  <c r="J877" i="6"/>
  <c r="I877" i="6"/>
  <c r="G877" i="6"/>
  <c r="F877" i="6"/>
  <c r="E877" i="6"/>
  <c r="D877" i="6"/>
  <c r="H876" i="6"/>
  <c r="K875" i="6"/>
  <c r="J875" i="6"/>
  <c r="I875" i="6"/>
  <c r="G875" i="6"/>
  <c r="F875" i="6"/>
  <c r="E875" i="6"/>
  <c r="D875" i="6"/>
  <c r="K874" i="6"/>
  <c r="J874" i="6"/>
  <c r="I874" i="6"/>
  <c r="G874" i="6"/>
  <c r="F874" i="6"/>
  <c r="E874" i="6"/>
  <c r="D874" i="6"/>
  <c r="K873" i="6"/>
  <c r="J873" i="6"/>
  <c r="I873" i="6"/>
  <c r="G873" i="6"/>
  <c r="F873" i="6"/>
  <c r="E873" i="6"/>
  <c r="D873" i="6"/>
  <c r="K872" i="6"/>
  <c r="J872" i="6"/>
  <c r="I872" i="6"/>
  <c r="G872" i="6"/>
  <c r="F872" i="6"/>
  <c r="D872" i="6"/>
  <c r="K871" i="6"/>
  <c r="J871" i="6"/>
  <c r="I871" i="6"/>
  <c r="G871" i="6"/>
  <c r="F871" i="6"/>
  <c r="D871" i="6"/>
  <c r="K870" i="6"/>
  <c r="J870" i="6"/>
  <c r="I870" i="6"/>
  <c r="G870" i="6"/>
  <c r="F870" i="6"/>
  <c r="E870" i="6"/>
  <c r="D870" i="6"/>
  <c r="K869" i="6"/>
  <c r="J869" i="6"/>
  <c r="I869" i="6"/>
  <c r="G869" i="6"/>
  <c r="F869" i="6"/>
  <c r="E869" i="6"/>
  <c r="D869" i="6"/>
  <c r="G868" i="6"/>
  <c r="F868" i="6"/>
  <c r="D868" i="6"/>
  <c r="K867" i="6"/>
  <c r="J867" i="6"/>
  <c r="I867" i="6"/>
  <c r="F867" i="6"/>
  <c r="D867" i="6"/>
  <c r="K865" i="6"/>
  <c r="J865" i="6"/>
  <c r="I865" i="6"/>
  <c r="G865" i="6"/>
  <c r="F865" i="6"/>
  <c r="E865" i="6"/>
  <c r="D865" i="6"/>
  <c r="H863" i="6"/>
  <c r="H862" i="6"/>
  <c r="H861" i="6"/>
  <c r="H860" i="6"/>
  <c r="H859" i="6"/>
  <c r="H858" i="6"/>
  <c r="H857" i="6"/>
  <c r="H856" i="6"/>
  <c r="K855" i="6"/>
  <c r="J855" i="6"/>
  <c r="I855" i="6"/>
  <c r="G855" i="6"/>
  <c r="F855" i="6"/>
  <c r="E855" i="6"/>
  <c r="D855" i="6"/>
  <c r="H854" i="6"/>
  <c r="K853" i="6"/>
  <c r="J853" i="6"/>
  <c r="I853" i="6"/>
  <c r="G853" i="6"/>
  <c r="F853" i="6"/>
  <c r="E853" i="6"/>
  <c r="D853" i="6"/>
  <c r="H852" i="6"/>
  <c r="H851" i="6"/>
  <c r="H850" i="6"/>
  <c r="H849" i="6"/>
  <c r="H848" i="6"/>
  <c r="H847" i="6"/>
  <c r="H846" i="6"/>
  <c r="H845" i="6"/>
  <c r="K844" i="6"/>
  <c r="J844" i="6"/>
  <c r="I844" i="6"/>
  <c r="G844" i="6"/>
  <c r="F844" i="6"/>
  <c r="E844" i="6"/>
  <c r="D844" i="6"/>
  <c r="H843" i="6"/>
  <c r="K842" i="6"/>
  <c r="J842" i="6"/>
  <c r="I842" i="6"/>
  <c r="G842" i="6"/>
  <c r="F842" i="6"/>
  <c r="E842" i="6"/>
  <c r="D842" i="6"/>
  <c r="H841" i="6"/>
  <c r="H840" i="6"/>
  <c r="H839" i="6"/>
  <c r="H838" i="6"/>
  <c r="H837" i="6"/>
  <c r="H836" i="6"/>
  <c r="H835" i="6"/>
  <c r="H834" i="6"/>
  <c r="K833" i="6"/>
  <c r="J833" i="6"/>
  <c r="I833" i="6"/>
  <c r="G833" i="6"/>
  <c r="F833" i="6"/>
  <c r="E833" i="6"/>
  <c r="D833" i="6"/>
  <c r="H832" i="6"/>
  <c r="K831" i="6"/>
  <c r="J831" i="6"/>
  <c r="I831" i="6"/>
  <c r="G831" i="6"/>
  <c r="F831" i="6"/>
  <c r="E831" i="6"/>
  <c r="D831" i="6"/>
  <c r="H830" i="6"/>
  <c r="H829" i="6"/>
  <c r="E829" i="6"/>
  <c r="E818" i="6" s="1"/>
  <c r="H828" i="6"/>
  <c r="H827" i="6"/>
  <c r="H826" i="6"/>
  <c r="H825" i="6"/>
  <c r="H824" i="6"/>
  <c r="E824" i="6"/>
  <c r="E822" i="6" s="1"/>
  <c r="E820" i="6" s="1"/>
  <c r="H823" i="6"/>
  <c r="K822" i="6"/>
  <c r="K820" i="6" s="1"/>
  <c r="J822" i="6"/>
  <c r="I822" i="6"/>
  <c r="I820" i="6" s="1"/>
  <c r="G822" i="6"/>
  <c r="G820" i="6" s="1"/>
  <c r="F822" i="6"/>
  <c r="F820" i="6" s="1"/>
  <c r="D822" i="6"/>
  <c r="H821" i="6"/>
  <c r="J820" i="6"/>
  <c r="D820" i="6"/>
  <c r="K819" i="6"/>
  <c r="J819" i="6"/>
  <c r="I819" i="6"/>
  <c r="G819" i="6"/>
  <c r="F819" i="6"/>
  <c r="E819" i="6"/>
  <c r="D819" i="6"/>
  <c r="K818" i="6"/>
  <c r="J818" i="6"/>
  <c r="I818" i="6"/>
  <c r="G818" i="6"/>
  <c r="F818" i="6"/>
  <c r="D818" i="6"/>
  <c r="K817" i="6"/>
  <c r="J817" i="6"/>
  <c r="I817" i="6"/>
  <c r="G817" i="6"/>
  <c r="F817" i="6"/>
  <c r="E817" i="6"/>
  <c r="D817" i="6"/>
  <c r="K816" i="6"/>
  <c r="J816" i="6"/>
  <c r="I816" i="6"/>
  <c r="G816" i="6"/>
  <c r="F816" i="6"/>
  <c r="E816" i="6"/>
  <c r="D816" i="6"/>
  <c r="K815" i="6"/>
  <c r="J815" i="6"/>
  <c r="I815" i="6"/>
  <c r="G815" i="6"/>
  <c r="F815" i="6"/>
  <c r="E815" i="6"/>
  <c r="D815" i="6"/>
  <c r="K814" i="6"/>
  <c r="J814" i="6"/>
  <c r="I814" i="6"/>
  <c r="G814" i="6"/>
  <c r="F814" i="6"/>
  <c r="E814" i="6"/>
  <c r="D814" i="6"/>
  <c r="K813" i="6"/>
  <c r="J813" i="6"/>
  <c r="I813" i="6"/>
  <c r="G813" i="6"/>
  <c r="F813" i="6"/>
  <c r="D813" i="6"/>
  <c r="K812" i="6"/>
  <c r="J812" i="6"/>
  <c r="I812" i="6"/>
  <c r="G812" i="6"/>
  <c r="F812" i="6"/>
  <c r="E812" i="6"/>
  <c r="D812" i="6"/>
  <c r="K810" i="6"/>
  <c r="J810" i="6"/>
  <c r="I810" i="6"/>
  <c r="G810" i="6"/>
  <c r="F810" i="6"/>
  <c r="E810" i="6"/>
  <c r="D810" i="6"/>
  <c r="H808" i="6"/>
  <c r="H807" i="6"/>
  <c r="E807" i="6"/>
  <c r="E785" i="6" s="1"/>
  <c r="H806" i="6"/>
  <c r="E806" i="6"/>
  <c r="H805" i="6"/>
  <c r="H804" i="6"/>
  <c r="H803" i="6"/>
  <c r="H802" i="6"/>
  <c r="E802" i="6"/>
  <c r="H801" i="6"/>
  <c r="K800" i="6"/>
  <c r="K798" i="6" s="1"/>
  <c r="J800" i="6"/>
  <c r="J798" i="6" s="1"/>
  <c r="I800" i="6"/>
  <c r="I798" i="6" s="1"/>
  <c r="G800" i="6"/>
  <c r="G798" i="6" s="1"/>
  <c r="F800" i="6"/>
  <c r="F798" i="6" s="1"/>
  <c r="D800" i="6"/>
  <c r="H799" i="6"/>
  <c r="D798" i="6"/>
  <c r="H797" i="6"/>
  <c r="E797" i="6"/>
  <c r="E786" i="6" s="1"/>
  <c r="H796" i="6"/>
  <c r="H795" i="6"/>
  <c r="E795" i="6"/>
  <c r="H794" i="6"/>
  <c r="H793" i="6"/>
  <c r="H792" i="6"/>
  <c r="H791" i="6"/>
  <c r="E791" i="6"/>
  <c r="H790" i="6"/>
  <c r="K789" i="6"/>
  <c r="K787" i="6" s="1"/>
  <c r="J789" i="6"/>
  <c r="I789" i="6"/>
  <c r="I787" i="6" s="1"/>
  <c r="G789" i="6"/>
  <c r="G787" i="6" s="1"/>
  <c r="F789" i="6"/>
  <c r="F787" i="6" s="1"/>
  <c r="D789" i="6"/>
  <c r="D787" i="6" s="1"/>
  <c r="H788" i="6"/>
  <c r="J787" i="6"/>
  <c r="K786" i="6"/>
  <c r="J786" i="6"/>
  <c r="I786" i="6"/>
  <c r="G786" i="6"/>
  <c r="F786" i="6"/>
  <c r="D786" i="6"/>
  <c r="K785" i="6"/>
  <c r="J785" i="6"/>
  <c r="I785" i="6"/>
  <c r="G785" i="6"/>
  <c r="F785" i="6"/>
  <c r="D785" i="6"/>
  <c r="K784" i="6"/>
  <c r="J784" i="6"/>
  <c r="I784" i="6"/>
  <c r="G784" i="6"/>
  <c r="F784" i="6"/>
  <c r="D784" i="6"/>
  <c r="K783" i="6"/>
  <c r="J783" i="6"/>
  <c r="I783" i="6"/>
  <c r="G783" i="6"/>
  <c r="F783" i="6"/>
  <c r="E783" i="6"/>
  <c r="D783" i="6"/>
  <c r="K782" i="6"/>
  <c r="J782" i="6"/>
  <c r="I782" i="6"/>
  <c r="G782" i="6"/>
  <c r="F782" i="6"/>
  <c r="E782" i="6"/>
  <c r="D782" i="6"/>
  <c r="K781" i="6"/>
  <c r="J781" i="6"/>
  <c r="I781" i="6"/>
  <c r="G781" i="6"/>
  <c r="F781" i="6"/>
  <c r="E781" i="6"/>
  <c r="D781" i="6"/>
  <c r="K780" i="6"/>
  <c r="J780" i="6"/>
  <c r="I780" i="6"/>
  <c r="G780" i="6"/>
  <c r="F780" i="6"/>
  <c r="D780" i="6"/>
  <c r="K779" i="6"/>
  <c r="J779" i="6"/>
  <c r="I779" i="6"/>
  <c r="G779" i="6"/>
  <c r="F779" i="6"/>
  <c r="E779" i="6"/>
  <c r="D779" i="6"/>
  <c r="K777" i="6"/>
  <c r="J777" i="6"/>
  <c r="I777" i="6"/>
  <c r="G777" i="6"/>
  <c r="F777" i="6"/>
  <c r="E777" i="6"/>
  <c r="D777" i="6"/>
  <c r="H775" i="6"/>
  <c r="H774" i="6"/>
  <c r="E773" i="6"/>
  <c r="E767" i="6" s="1"/>
  <c r="E765" i="6" s="1"/>
  <c r="H772" i="6"/>
  <c r="H771" i="6"/>
  <c r="H770" i="6"/>
  <c r="H769" i="6"/>
  <c r="H768" i="6"/>
  <c r="K767" i="6"/>
  <c r="J767" i="6"/>
  <c r="I767" i="6"/>
  <c r="F767" i="6"/>
  <c r="D767" i="6"/>
  <c r="H766" i="6"/>
  <c r="K765" i="6"/>
  <c r="J765" i="6"/>
  <c r="I765" i="6"/>
  <c r="F765" i="6"/>
  <c r="D765" i="6"/>
  <c r="H764" i="6"/>
  <c r="H763" i="6"/>
  <c r="H762" i="6"/>
  <c r="H761" i="6"/>
  <c r="H760" i="6"/>
  <c r="H759" i="6"/>
  <c r="H758" i="6"/>
  <c r="H757" i="6"/>
  <c r="K756" i="6"/>
  <c r="J756" i="6"/>
  <c r="I756" i="6"/>
  <c r="G756" i="6"/>
  <c r="F756" i="6"/>
  <c r="E756" i="6"/>
  <c r="D756" i="6"/>
  <c r="H755" i="6"/>
  <c r="K754" i="6"/>
  <c r="J754" i="6"/>
  <c r="I754" i="6"/>
  <c r="G754" i="6"/>
  <c r="F754" i="6"/>
  <c r="E754" i="6"/>
  <c r="D754" i="6"/>
  <c r="H753" i="6"/>
  <c r="H752" i="6"/>
  <c r="H751" i="6"/>
  <c r="H750" i="6"/>
  <c r="H749" i="6"/>
  <c r="H748" i="6"/>
  <c r="H747" i="6"/>
  <c r="H746" i="6"/>
  <c r="K745" i="6"/>
  <c r="J745" i="6"/>
  <c r="I745" i="6"/>
  <c r="G745" i="6"/>
  <c r="F745" i="6"/>
  <c r="E745" i="6"/>
  <c r="D745" i="6"/>
  <c r="H744" i="6"/>
  <c r="K743" i="6"/>
  <c r="J743" i="6"/>
  <c r="I743" i="6"/>
  <c r="G743" i="6"/>
  <c r="F743" i="6"/>
  <c r="E743" i="6"/>
  <c r="D743" i="6"/>
  <c r="H742" i="6"/>
  <c r="H741" i="6"/>
  <c r="H740" i="6"/>
  <c r="E740" i="6"/>
  <c r="H739" i="6"/>
  <c r="H738" i="6"/>
  <c r="H737" i="6"/>
  <c r="H736" i="6"/>
  <c r="H735" i="6"/>
  <c r="K734" i="6"/>
  <c r="K732" i="6" s="1"/>
  <c r="J734" i="6"/>
  <c r="J732" i="6" s="1"/>
  <c r="I734" i="6"/>
  <c r="I732" i="6" s="1"/>
  <c r="G734" i="6"/>
  <c r="G732" i="6" s="1"/>
  <c r="F734" i="6"/>
  <c r="F732" i="6" s="1"/>
  <c r="H732" i="6" s="1"/>
  <c r="D734" i="6"/>
  <c r="D732" i="6" s="1"/>
  <c r="H733" i="6"/>
  <c r="K731" i="6"/>
  <c r="J731" i="6"/>
  <c r="I731" i="6"/>
  <c r="G731" i="6"/>
  <c r="F731" i="6"/>
  <c r="E731" i="6"/>
  <c r="D731" i="6"/>
  <c r="K730" i="6"/>
  <c r="J730" i="6"/>
  <c r="I730" i="6"/>
  <c r="G730" i="6"/>
  <c r="F730" i="6"/>
  <c r="E730" i="6"/>
  <c r="D730" i="6"/>
  <c r="K729" i="6"/>
  <c r="J729" i="6"/>
  <c r="I729" i="6"/>
  <c r="G729" i="6"/>
  <c r="F729" i="6"/>
  <c r="D729" i="6"/>
  <c r="K728" i="6"/>
  <c r="J728" i="6"/>
  <c r="I728" i="6"/>
  <c r="G728" i="6"/>
  <c r="F728" i="6"/>
  <c r="E728" i="6"/>
  <c r="D728" i="6"/>
  <c r="K727" i="6"/>
  <c r="J727" i="6"/>
  <c r="I727" i="6"/>
  <c r="G727" i="6"/>
  <c r="F727" i="6"/>
  <c r="E727" i="6"/>
  <c r="D727" i="6"/>
  <c r="K726" i="6"/>
  <c r="J726" i="6"/>
  <c r="I726" i="6"/>
  <c r="G726" i="6"/>
  <c r="F726" i="6"/>
  <c r="E726" i="6"/>
  <c r="D726" i="6"/>
  <c r="K725" i="6"/>
  <c r="J725" i="6"/>
  <c r="I725" i="6"/>
  <c r="G725" i="6"/>
  <c r="F725" i="6"/>
  <c r="E725" i="6"/>
  <c r="D725" i="6"/>
  <c r="K724" i="6"/>
  <c r="J724" i="6"/>
  <c r="I724" i="6"/>
  <c r="G724" i="6"/>
  <c r="F724" i="6"/>
  <c r="E724" i="6"/>
  <c r="D724" i="6"/>
  <c r="K722" i="6"/>
  <c r="J722" i="6"/>
  <c r="I722" i="6"/>
  <c r="G722" i="6"/>
  <c r="F722" i="6"/>
  <c r="E722" i="6"/>
  <c r="D722" i="6"/>
  <c r="H720" i="6"/>
  <c r="H719" i="6"/>
  <c r="H718" i="6"/>
  <c r="H717" i="6"/>
  <c r="H716" i="6"/>
  <c r="H715" i="6"/>
  <c r="H714" i="6"/>
  <c r="H713" i="6"/>
  <c r="K712" i="6"/>
  <c r="J712" i="6"/>
  <c r="I712" i="6"/>
  <c r="G712" i="6"/>
  <c r="F712" i="6"/>
  <c r="E712" i="6"/>
  <c r="D712" i="6"/>
  <c r="H711" i="6"/>
  <c r="K710" i="6"/>
  <c r="J710" i="6"/>
  <c r="I710" i="6"/>
  <c r="G710" i="6"/>
  <c r="F710" i="6"/>
  <c r="E710" i="6"/>
  <c r="D710" i="6"/>
  <c r="H709" i="6"/>
  <c r="H708" i="6"/>
  <c r="H707" i="6"/>
  <c r="H706" i="6"/>
  <c r="H705" i="6"/>
  <c r="H704" i="6"/>
  <c r="H703" i="6"/>
  <c r="H702" i="6"/>
  <c r="K701" i="6"/>
  <c r="J701" i="6"/>
  <c r="I701" i="6"/>
  <c r="G701" i="6"/>
  <c r="F701" i="6"/>
  <c r="E701" i="6"/>
  <c r="D701" i="6"/>
  <c r="H700" i="6"/>
  <c r="K699" i="6"/>
  <c r="J699" i="6"/>
  <c r="I699" i="6"/>
  <c r="G699" i="6"/>
  <c r="F699" i="6"/>
  <c r="E699" i="6"/>
  <c r="D699" i="6"/>
  <c r="H698" i="6"/>
  <c r="H697" i="6"/>
  <c r="H695" i="6"/>
  <c r="H694" i="6"/>
  <c r="H693" i="6"/>
  <c r="H692" i="6"/>
  <c r="K690" i="6"/>
  <c r="K688" i="6" s="1"/>
  <c r="J690" i="6"/>
  <c r="J688" i="6" s="1"/>
  <c r="I690" i="6"/>
  <c r="I688" i="6" s="1"/>
  <c r="F690" i="6"/>
  <c r="F688" i="6" s="1"/>
  <c r="E690" i="6"/>
  <c r="E688" i="6" s="1"/>
  <c r="D690" i="6"/>
  <c r="D688" i="6" s="1"/>
  <c r="H689" i="6"/>
  <c r="H687" i="6"/>
  <c r="H686" i="6"/>
  <c r="H684" i="6"/>
  <c r="H683" i="6"/>
  <c r="H682" i="6"/>
  <c r="H681" i="6"/>
  <c r="H680" i="6"/>
  <c r="K679" i="6"/>
  <c r="K677" i="6" s="1"/>
  <c r="J679" i="6"/>
  <c r="I679" i="6"/>
  <c r="I677" i="6" s="1"/>
  <c r="F679" i="6"/>
  <c r="F677" i="6" s="1"/>
  <c r="E679" i="6"/>
  <c r="D679" i="6"/>
  <c r="D677" i="6" s="1"/>
  <c r="H678" i="6"/>
  <c r="J677" i="6"/>
  <c r="E677" i="6"/>
  <c r="H676" i="6"/>
  <c r="H675" i="6"/>
  <c r="H674" i="6"/>
  <c r="H673" i="6"/>
  <c r="H672" i="6"/>
  <c r="H671" i="6"/>
  <c r="H670" i="6"/>
  <c r="H669" i="6"/>
  <c r="K668" i="6"/>
  <c r="J668" i="6"/>
  <c r="I668" i="6"/>
  <c r="G668" i="6"/>
  <c r="F668" i="6"/>
  <c r="E668" i="6"/>
  <c r="D668" i="6"/>
  <c r="H667" i="6"/>
  <c r="K666" i="6"/>
  <c r="J666" i="6"/>
  <c r="I666" i="6"/>
  <c r="G666" i="6"/>
  <c r="F666" i="6"/>
  <c r="E666" i="6"/>
  <c r="D666" i="6"/>
  <c r="H665" i="6"/>
  <c r="H664" i="6"/>
  <c r="H662" i="6"/>
  <c r="H661" i="6"/>
  <c r="H660" i="6"/>
  <c r="H659" i="6"/>
  <c r="H658" i="6"/>
  <c r="K657" i="6"/>
  <c r="J657" i="6"/>
  <c r="I657" i="6"/>
  <c r="G657" i="6"/>
  <c r="F657" i="6"/>
  <c r="E657" i="6"/>
  <c r="D657" i="6"/>
  <c r="H656" i="6"/>
  <c r="K655" i="6"/>
  <c r="J655" i="6"/>
  <c r="I655" i="6"/>
  <c r="G655" i="6"/>
  <c r="F655" i="6"/>
  <c r="E655" i="6"/>
  <c r="D655" i="6"/>
  <c r="H654" i="6"/>
  <c r="H653" i="6"/>
  <c r="H652" i="6"/>
  <c r="H651" i="6"/>
  <c r="H650" i="6"/>
  <c r="H649" i="6"/>
  <c r="H648" i="6"/>
  <c r="H647" i="6"/>
  <c r="K646" i="6"/>
  <c r="J646" i="6"/>
  <c r="I646" i="6"/>
  <c r="G646" i="6"/>
  <c r="F646" i="6"/>
  <c r="E646" i="6"/>
  <c r="D646" i="6"/>
  <c r="H645" i="6"/>
  <c r="K644" i="6"/>
  <c r="J644" i="6"/>
  <c r="I644" i="6"/>
  <c r="G644" i="6"/>
  <c r="F644" i="6"/>
  <c r="E644" i="6"/>
  <c r="D644" i="6"/>
  <c r="K643" i="6"/>
  <c r="J643" i="6"/>
  <c r="I643" i="6"/>
  <c r="G643" i="6"/>
  <c r="F643" i="6"/>
  <c r="E643" i="6"/>
  <c r="D643" i="6"/>
  <c r="K642" i="6"/>
  <c r="J642" i="6"/>
  <c r="I642" i="6"/>
  <c r="G642" i="6"/>
  <c r="F642" i="6"/>
  <c r="E642" i="6"/>
  <c r="D642" i="6"/>
  <c r="K641" i="6"/>
  <c r="J641" i="6"/>
  <c r="I641" i="6"/>
  <c r="G641" i="6"/>
  <c r="F641" i="6"/>
  <c r="E641" i="6"/>
  <c r="D641" i="6"/>
  <c r="K640" i="6"/>
  <c r="J640" i="6"/>
  <c r="I640" i="6"/>
  <c r="G640" i="6"/>
  <c r="F640" i="6"/>
  <c r="E640" i="6"/>
  <c r="D640" i="6"/>
  <c r="K639" i="6"/>
  <c r="J639" i="6"/>
  <c r="I639" i="6"/>
  <c r="G639" i="6"/>
  <c r="F639" i="6"/>
  <c r="E639" i="6"/>
  <c r="D639" i="6"/>
  <c r="K638" i="6"/>
  <c r="J638" i="6"/>
  <c r="I638" i="6"/>
  <c r="G638" i="6"/>
  <c r="F638" i="6"/>
  <c r="E638" i="6"/>
  <c r="D638" i="6"/>
  <c r="K637" i="6"/>
  <c r="J637" i="6"/>
  <c r="I637" i="6"/>
  <c r="G637" i="6"/>
  <c r="F637" i="6"/>
  <c r="E637" i="6"/>
  <c r="D637" i="6"/>
  <c r="K636" i="6"/>
  <c r="J636" i="6"/>
  <c r="I636" i="6"/>
  <c r="G636" i="6"/>
  <c r="F636" i="6"/>
  <c r="E636" i="6"/>
  <c r="D636" i="6"/>
  <c r="K634" i="6"/>
  <c r="J634" i="6"/>
  <c r="I634" i="6"/>
  <c r="G634" i="6"/>
  <c r="F634" i="6"/>
  <c r="E634" i="6"/>
  <c r="D634" i="6"/>
  <c r="H632" i="6"/>
  <c r="H631" i="6"/>
  <c r="H630" i="6"/>
  <c r="H629" i="6"/>
  <c r="H628" i="6"/>
  <c r="H627" i="6"/>
  <c r="H626" i="6"/>
  <c r="H625" i="6"/>
  <c r="K624" i="6"/>
  <c r="J624" i="6"/>
  <c r="I624" i="6"/>
  <c r="G624" i="6"/>
  <c r="F624" i="6"/>
  <c r="E624" i="6"/>
  <c r="D624" i="6"/>
  <c r="H623" i="6"/>
  <c r="K622" i="6"/>
  <c r="J622" i="6"/>
  <c r="I622" i="6"/>
  <c r="G622" i="6"/>
  <c r="F622" i="6"/>
  <c r="E622" i="6"/>
  <c r="D622" i="6"/>
  <c r="H621" i="6"/>
  <c r="H620" i="6"/>
  <c r="H619" i="6"/>
  <c r="H618" i="6"/>
  <c r="H617" i="6"/>
  <c r="H616" i="6"/>
  <c r="H615" i="6"/>
  <c r="H614" i="6"/>
  <c r="K613" i="6"/>
  <c r="J613" i="6"/>
  <c r="I613" i="6"/>
  <c r="G613" i="6"/>
  <c r="F613" i="6"/>
  <c r="E613" i="6"/>
  <c r="D613" i="6"/>
  <c r="H612" i="6"/>
  <c r="K611" i="6"/>
  <c r="J611" i="6"/>
  <c r="I611" i="6"/>
  <c r="G611" i="6"/>
  <c r="F611" i="6"/>
  <c r="E611" i="6"/>
  <c r="D611" i="6"/>
  <c r="H610" i="6"/>
  <c r="H609" i="6"/>
  <c r="E608" i="6"/>
  <c r="H607" i="6"/>
  <c r="H606" i="6"/>
  <c r="H605" i="6"/>
  <c r="H604" i="6"/>
  <c r="H603" i="6"/>
  <c r="K602" i="6"/>
  <c r="J602" i="6"/>
  <c r="I602" i="6"/>
  <c r="F602" i="6"/>
  <c r="D602" i="6"/>
  <c r="H601" i="6"/>
  <c r="K600" i="6"/>
  <c r="J600" i="6"/>
  <c r="I600" i="6"/>
  <c r="F600" i="6"/>
  <c r="D600" i="6"/>
  <c r="H599" i="6"/>
  <c r="H598" i="6"/>
  <c r="H597" i="6"/>
  <c r="H596" i="6"/>
  <c r="H595" i="6"/>
  <c r="H594" i="6"/>
  <c r="H593" i="6"/>
  <c r="H592" i="6"/>
  <c r="K591" i="6"/>
  <c r="J591" i="6"/>
  <c r="I591" i="6"/>
  <c r="G591" i="6"/>
  <c r="F591" i="6"/>
  <c r="E591" i="6"/>
  <c r="D591" i="6"/>
  <c r="H590" i="6"/>
  <c r="K589" i="6"/>
  <c r="J589" i="6"/>
  <c r="I589" i="6"/>
  <c r="G589" i="6"/>
  <c r="F589" i="6"/>
  <c r="E589" i="6"/>
  <c r="D589" i="6"/>
  <c r="H588" i="6"/>
  <c r="H587" i="6"/>
  <c r="H586" i="6"/>
  <c r="H585" i="6"/>
  <c r="H584" i="6"/>
  <c r="H583" i="6"/>
  <c r="H582" i="6"/>
  <c r="H581" i="6"/>
  <c r="K580" i="6"/>
  <c r="J580" i="6"/>
  <c r="I580" i="6"/>
  <c r="G580" i="6"/>
  <c r="F580" i="6"/>
  <c r="E580" i="6"/>
  <c r="D580" i="6"/>
  <c r="H579" i="6"/>
  <c r="K578" i="6"/>
  <c r="J578" i="6"/>
  <c r="I578" i="6"/>
  <c r="G578" i="6"/>
  <c r="F578" i="6"/>
  <c r="E578" i="6"/>
  <c r="D578" i="6"/>
  <c r="K577" i="6"/>
  <c r="J577" i="6"/>
  <c r="I577" i="6"/>
  <c r="G577" i="6"/>
  <c r="F577" i="6"/>
  <c r="E577" i="6"/>
  <c r="D577" i="6"/>
  <c r="K576" i="6"/>
  <c r="J576" i="6"/>
  <c r="I576" i="6"/>
  <c r="G576" i="6"/>
  <c r="F576" i="6"/>
  <c r="E576" i="6"/>
  <c r="D576" i="6"/>
  <c r="K575" i="6"/>
  <c r="J575" i="6"/>
  <c r="I575" i="6"/>
  <c r="F575" i="6"/>
  <c r="D575" i="6"/>
  <c r="K574" i="6"/>
  <c r="J574" i="6"/>
  <c r="I574" i="6"/>
  <c r="G574" i="6"/>
  <c r="F574" i="6"/>
  <c r="E574" i="6"/>
  <c r="D574" i="6"/>
  <c r="K573" i="6"/>
  <c r="J573" i="6"/>
  <c r="I573" i="6"/>
  <c r="G573" i="6"/>
  <c r="F573" i="6"/>
  <c r="E573" i="6"/>
  <c r="D573" i="6"/>
  <c r="K572" i="6"/>
  <c r="J572" i="6"/>
  <c r="I572" i="6"/>
  <c r="G572" i="6"/>
  <c r="F572" i="6"/>
  <c r="E572" i="6"/>
  <c r="D572" i="6"/>
  <c r="K571" i="6"/>
  <c r="J571" i="6"/>
  <c r="I571" i="6"/>
  <c r="G571" i="6"/>
  <c r="F571" i="6"/>
  <c r="E571" i="6"/>
  <c r="D571" i="6"/>
  <c r="K570" i="6"/>
  <c r="J570" i="6"/>
  <c r="I570" i="6"/>
  <c r="G570" i="6"/>
  <c r="F570" i="6"/>
  <c r="E570" i="6"/>
  <c r="D570" i="6"/>
  <c r="K568" i="6"/>
  <c r="J568" i="6"/>
  <c r="I568" i="6"/>
  <c r="G568" i="6"/>
  <c r="F568" i="6"/>
  <c r="E568" i="6"/>
  <c r="D568" i="6"/>
  <c r="H555" i="6"/>
  <c r="H554" i="6"/>
  <c r="E554" i="6"/>
  <c r="E532" i="6" s="1"/>
  <c r="H553" i="6"/>
  <c r="H552" i="6"/>
  <c r="H551" i="6"/>
  <c r="H550" i="6"/>
  <c r="H549" i="6"/>
  <c r="H548" i="6"/>
  <c r="K547" i="6"/>
  <c r="J547" i="6"/>
  <c r="I547" i="6"/>
  <c r="G547" i="6"/>
  <c r="F547" i="6"/>
  <c r="E547" i="6"/>
  <c r="D547" i="6"/>
  <c r="H546" i="6"/>
  <c r="K545" i="6"/>
  <c r="J545" i="6"/>
  <c r="I545" i="6"/>
  <c r="G545" i="6"/>
  <c r="F545" i="6"/>
  <c r="E545" i="6"/>
  <c r="D545" i="6"/>
  <c r="H544" i="6"/>
  <c r="H543" i="6"/>
  <c r="H542" i="6"/>
  <c r="H541" i="6"/>
  <c r="H540" i="6"/>
  <c r="H539" i="6"/>
  <c r="H537" i="6"/>
  <c r="K536" i="6"/>
  <c r="K534" i="6" s="1"/>
  <c r="J536" i="6"/>
  <c r="J534" i="6" s="1"/>
  <c r="I536" i="6"/>
  <c r="F536" i="6"/>
  <c r="F534" i="6" s="1"/>
  <c r="E536" i="6"/>
  <c r="E534" i="6" s="1"/>
  <c r="D536" i="6"/>
  <c r="D534" i="6" s="1"/>
  <c r="H535" i="6"/>
  <c r="I534" i="6"/>
  <c r="K533" i="6"/>
  <c r="J533" i="6"/>
  <c r="I533" i="6"/>
  <c r="G533" i="6"/>
  <c r="F533" i="6"/>
  <c r="E533" i="6"/>
  <c r="D533" i="6"/>
  <c r="K532" i="6"/>
  <c r="J532" i="6"/>
  <c r="I532" i="6"/>
  <c r="G532" i="6"/>
  <c r="F532" i="6"/>
  <c r="D532" i="6"/>
  <c r="K531" i="6"/>
  <c r="J531" i="6"/>
  <c r="I531" i="6"/>
  <c r="G531" i="6"/>
  <c r="F531" i="6"/>
  <c r="E531" i="6"/>
  <c r="D531" i="6"/>
  <c r="K530" i="6"/>
  <c r="J530" i="6"/>
  <c r="I530" i="6"/>
  <c r="G530" i="6"/>
  <c r="F530" i="6"/>
  <c r="E530" i="6"/>
  <c r="D530" i="6"/>
  <c r="K529" i="6"/>
  <c r="J529" i="6"/>
  <c r="I529" i="6"/>
  <c r="G529" i="6"/>
  <c r="F529" i="6"/>
  <c r="E529" i="6"/>
  <c r="D529" i="6"/>
  <c r="K528" i="6"/>
  <c r="J528" i="6"/>
  <c r="I528" i="6"/>
  <c r="G528" i="6"/>
  <c r="F528" i="6"/>
  <c r="E528" i="6"/>
  <c r="D528" i="6"/>
  <c r="K527" i="6"/>
  <c r="J527" i="6"/>
  <c r="I527" i="6"/>
  <c r="G527" i="6"/>
  <c r="F527" i="6"/>
  <c r="E527" i="6"/>
  <c r="D527" i="6"/>
  <c r="K526" i="6"/>
  <c r="K525" i="6" s="1"/>
  <c r="J526" i="6"/>
  <c r="I526" i="6"/>
  <c r="I525" i="6" s="1"/>
  <c r="G526" i="6"/>
  <c r="F526" i="6"/>
  <c r="F525" i="6" s="1"/>
  <c r="E526" i="6"/>
  <c r="D526" i="6"/>
  <c r="D525" i="6" s="1"/>
  <c r="D523" i="6" s="1"/>
  <c r="K524" i="6"/>
  <c r="J524" i="6"/>
  <c r="I524" i="6"/>
  <c r="G524" i="6"/>
  <c r="F524" i="6"/>
  <c r="E524" i="6"/>
  <c r="D524" i="6"/>
  <c r="H522" i="6"/>
  <c r="G521" i="6"/>
  <c r="H521" i="6" s="1"/>
  <c r="H520" i="6"/>
  <c r="H519" i="6"/>
  <c r="H518" i="6"/>
  <c r="H517" i="6"/>
  <c r="H516" i="6"/>
  <c r="H515" i="6"/>
  <c r="K514" i="6"/>
  <c r="K512" i="6" s="1"/>
  <c r="J514" i="6"/>
  <c r="I514" i="6"/>
  <c r="I512" i="6" s="1"/>
  <c r="F514" i="6"/>
  <c r="F512" i="6" s="1"/>
  <c r="E514" i="6"/>
  <c r="D514" i="6"/>
  <c r="D512" i="6" s="1"/>
  <c r="H513" i="6"/>
  <c r="J512" i="6"/>
  <c r="E512" i="6"/>
  <c r="H511" i="6"/>
  <c r="H510" i="6"/>
  <c r="H509" i="6"/>
  <c r="H508" i="6"/>
  <c r="H507" i="6"/>
  <c r="H506" i="6"/>
  <c r="H505" i="6"/>
  <c r="H504" i="6"/>
  <c r="K503" i="6"/>
  <c r="K501" i="6" s="1"/>
  <c r="J503" i="6"/>
  <c r="J501" i="6" s="1"/>
  <c r="I503" i="6"/>
  <c r="G503" i="6"/>
  <c r="G501" i="6" s="1"/>
  <c r="F503" i="6"/>
  <c r="F501" i="6" s="1"/>
  <c r="E503" i="6"/>
  <c r="E501" i="6" s="1"/>
  <c r="D503" i="6"/>
  <c r="D501" i="6" s="1"/>
  <c r="H502" i="6"/>
  <c r="I501" i="6"/>
  <c r="H500" i="6"/>
  <c r="H499" i="6"/>
  <c r="H498" i="6"/>
  <c r="H497" i="6"/>
  <c r="E497" i="6"/>
  <c r="E442" i="6" s="1"/>
  <c r="H496" i="6"/>
  <c r="H495" i="6"/>
  <c r="E494" i="6"/>
  <c r="H493" i="6"/>
  <c r="E493" i="6"/>
  <c r="K492" i="6"/>
  <c r="K490" i="6" s="1"/>
  <c r="J492" i="6"/>
  <c r="J490" i="6" s="1"/>
  <c r="I492" i="6"/>
  <c r="I490" i="6" s="1"/>
  <c r="F492" i="6"/>
  <c r="F490" i="6" s="1"/>
  <c r="D492" i="6"/>
  <c r="H491" i="6"/>
  <c r="D490" i="6"/>
  <c r="H489" i="6"/>
  <c r="H488" i="6"/>
  <c r="H487" i="6"/>
  <c r="H486" i="6"/>
  <c r="H485" i="6"/>
  <c r="H484" i="6"/>
  <c r="H483" i="6"/>
  <c r="H482" i="6"/>
  <c r="K481" i="6"/>
  <c r="J481" i="6"/>
  <c r="I481" i="6"/>
  <c r="G481" i="6"/>
  <c r="F481" i="6"/>
  <c r="E481" i="6"/>
  <c r="D481" i="6"/>
  <c r="H480" i="6"/>
  <c r="K479" i="6"/>
  <c r="J479" i="6"/>
  <c r="I479" i="6"/>
  <c r="G479" i="6"/>
  <c r="F479" i="6"/>
  <c r="E479" i="6"/>
  <c r="D479" i="6"/>
  <c r="H478" i="6"/>
  <c r="H477" i="6"/>
  <c r="H476" i="6"/>
  <c r="H475" i="6"/>
  <c r="H474" i="6"/>
  <c r="H473" i="6"/>
  <c r="H472" i="6"/>
  <c r="H471" i="6"/>
  <c r="K470" i="6"/>
  <c r="J470" i="6"/>
  <c r="I470" i="6"/>
  <c r="G470" i="6"/>
  <c r="F470" i="6"/>
  <c r="E470" i="6"/>
  <c r="D470" i="6"/>
  <c r="H469" i="6"/>
  <c r="K468" i="6"/>
  <c r="J468" i="6"/>
  <c r="I468" i="6"/>
  <c r="G468" i="6"/>
  <c r="F468" i="6"/>
  <c r="E468" i="6"/>
  <c r="D468" i="6"/>
  <c r="H467" i="6"/>
  <c r="H466" i="6"/>
  <c r="E466" i="6"/>
  <c r="H465" i="6"/>
  <c r="H464" i="6"/>
  <c r="H463" i="6"/>
  <c r="H462" i="6"/>
  <c r="F461" i="6"/>
  <c r="H461" i="6" s="1"/>
  <c r="E461" i="6"/>
  <c r="H460" i="6"/>
  <c r="K459" i="6"/>
  <c r="K457" i="6" s="1"/>
  <c r="J459" i="6"/>
  <c r="J457" i="6" s="1"/>
  <c r="I459" i="6"/>
  <c r="G459" i="6"/>
  <c r="G457" i="6" s="1"/>
  <c r="E459" i="6"/>
  <c r="E457" i="6" s="1"/>
  <c r="D459" i="6"/>
  <c r="D457" i="6" s="1"/>
  <c r="H458" i="6"/>
  <c r="I457" i="6"/>
  <c r="H456" i="6"/>
  <c r="G455" i="6"/>
  <c r="H455" i="6" s="1"/>
  <c r="H454" i="6"/>
  <c r="H453" i="6"/>
  <c r="H452" i="6"/>
  <c r="H451" i="6"/>
  <c r="H450" i="6"/>
  <c r="E450" i="6"/>
  <c r="H449" i="6"/>
  <c r="E449" i="6"/>
  <c r="E438" i="6" s="1"/>
  <c r="K448" i="6"/>
  <c r="J448" i="6"/>
  <c r="I448" i="6"/>
  <c r="G448" i="6"/>
  <c r="F448" i="6"/>
  <c r="E448" i="6"/>
  <c r="D448" i="6"/>
  <c r="H447" i="6"/>
  <c r="K446" i="6"/>
  <c r="J446" i="6"/>
  <c r="I446" i="6"/>
  <c r="G446" i="6"/>
  <c r="F446" i="6"/>
  <c r="E446" i="6"/>
  <c r="D446" i="6"/>
  <c r="K445" i="6"/>
  <c r="J445" i="6"/>
  <c r="I445" i="6"/>
  <c r="G445" i="6"/>
  <c r="F445" i="6"/>
  <c r="E445" i="6"/>
  <c r="D445" i="6"/>
  <c r="K444" i="6"/>
  <c r="J444" i="6"/>
  <c r="I444" i="6"/>
  <c r="F444" i="6"/>
  <c r="E444" i="6"/>
  <c r="D444" i="6"/>
  <c r="K443" i="6"/>
  <c r="J443" i="6"/>
  <c r="I443" i="6"/>
  <c r="G443" i="6"/>
  <c r="F443" i="6"/>
  <c r="E443" i="6"/>
  <c r="D443" i="6"/>
  <c r="K442" i="6"/>
  <c r="J442" i="6"/>
  <c r="I442" i="6"/>
  <c r="G442" i="6"/>
  <c r="F442" i="6"/>
  <c r="D442" i="6"/>
  <c r="K441" i="6"/>
  <c r="J441" i="6"/>
  <c r="I441" i="6"/>
  <c r="G441" i="6"/>
  <c r="F441" i="6"/>
  <c r="E441" i="6"/>
  <c r="D441" i="6"/>
  <c r="K440" i="6"/>
  <c r="J440" i="6"/>
  <c r="I440" i="6"/>
  <c r="G440" i="6"/>
  <c r="F440" i="6"/>
  <c r="E440" i="6"/>
  <c r="D440" i="6"/>
  <c r="K439" i="6"/>
  <c r="J439" i="6"/>
  <c r="I439" i="6"/>
  <c r="D439" i="6"/>
  <c r="K438" i="6"/>
  <c r="J438" i="6"/>
  <c r="I438" i="6"/>
  <c r="G438" i="6"/>
  <c r="F438" i="6"/>
  <c r="D438" i="6"/>
  <c r="K436" i="6"/>
  <c r="J436" i="6"/>
  <c r="I436" i="6"/>
  <c r="G436" i="6"/>
  <c r="F436" i="6"/>
  <c r="E436" i="6"/>
  <c r="D436" i="6"/>
  <c r="H434" i="6"/>
  <c r="H433" i="6"/>
  <c r="H432" i="6"/>
  <c r="H431" i="6"/>
  <c r="H430" i="6"/>
  <c r="H429" i="6"/>
  <c r="G428" i="6"/>
  <c r="H428" i="6" s="1"/>
  <c r="G427" i="6"/>
  <c r="K426" i="6"/>
  <c r="K424" i="6" s="1"/>
  <c r="J426" i="6"/>
  <c r="J424" i="6" s="1"/>
  <c r="I426" i="6"/>
  <c r="I424" i="6" s="1"/>
  <c r="G426" i="6"/>
  <c r="G424" i="6" s="1"/>
  <c r="F426" i="6"/>
  <c r="E426" i="6"/>
  <c r="E424" i="6" s="1"/>
  <c r="D426" i="6"/>
  <c r="H425" i="6"/>
  <c r="F424" i="6"/>
  <c r="D424" i="6"/>
  <c r="H423" i="6"/>
  <c r="H422" i="6"/>
  <c r="H421" i="6"/>
  <c r="H420" i="6"/>
  <c r="H419" i="6"/>
  <c r="H418" i="6"/>
  <c r="G417" i="6"/>
  <c r="H417" i="6" s="1"/>
  <c r="E417" i="6"/>
  <c r="E384" i="6" s="1"/>
  <c r="H416" i="6"/>
  <c r="K415" i="6"/>
  <c r="K413" i="6" s="1"/>
  <c r="J415" i="6"/>
  <c r="I415" i="6"/>
  <c r="I413" i="6" s="1"/>
  <c r="F415" i="6"/>
  <c r="F413" i="6" s="1"/>
  <c r="E415" i="6"/>
  <c r="E413" i="6" s="1"/>
  <c r="D415" i="6"/>
  <c r="H414" i="6"/>
  <c r="J413" i="6"/>
  <c r="D413" i="6"/>
  <c r="H412" i="6"/>
  <c r="H411" i="6"/>
  <c r="H410" i="6"/>
  <c r="H409" i="6"/>
  <c r="H408" i="6"/>
  <c r="H407" i="6"/>
  <c r="H405" i="6"/>
  <c r="K404" i="6"/>
  <c r="K402" i="6" s="1"/>
  <c r="J404" i="6"/>
  <c r="I404" i="6"/>
  <c r="I402" i="6" s="1"/>
  <c r="F404" i="6"/>
  <c r="E404" i="6"/>
  <c r="E402" i="6" s="1"/>
  <c r="D404" i="6"/>
  <c r="H403" i="6"/>
  <c r="J402" i="6"/>
  <c r="F402" i="6"/>
  <c r="D402" i="6"/>
  <c r="H401" i="6"/>
  <c r="H400" i="6"/>
  <c r="H399" i="6"/>
  <c r="H398" i="6"/>
  <c r="H397" i="6"/>
  <c r="H396" i="6"/>
  <c r="H395" i="6"/>
  <c r="H394" i="6"/>
  <c r="K393" i="6"/>
  <c r="J393" i="6"/>
  <c r="I393" i="6"/>
  <c r="G393" i="6"/>
  <c r="F393" i="6"/>
  <c r="E393" i="6"/>
  <c r="D393" i="6"/>
  <c r="H392" i="6"/>
  <c r="K391" i="6"/>
  <c r="J391" i="6"/>
  <c r="I391" i="6"/>
  <c r="G391" i="6"/>
  <c r="F391" i="6"/>
  <c r="E391" i="6"/>
  <c r="D391" i="6"/>
  <c r="K390" i="6"/>
  <c r="J390" i="6"/>
  <c r="I390" i="6"/>
  <c r="G390" i="6"/>
  <c r="F390" i="6"/>
  <c r="E390" i="6"/>
  <c r="D390" i="6"/>
  <c r="K389" i="6"/>
  <c r="J389" i="6"/>
  <c r="I389" i="6"/>
  <c r="G389" i="6"/>
  <c r="F389" i="6"/>
  <c r="E389" i="6"/>
  <c r="D389" i="6"/>
  <c r="K388" i="6"/>
  <c r="J388" i="6"/>
  <c r="I388" i="6"/>
  <c r="G388" i="6"/>
  <c r="F388" i="6"/>
  <c r="E388" i="6"/>
  <c r="D388" i="6"/>
  <c r="K387" i="6"/>
  <c r="J387" i="6"/>
  <c r="I387" i="6"/>
  <c r="G387" i="6"/>
  <c r="F387" i="6"/>
  <c r="E387" i="6"/>
  <c r="D387" i="6"/>
  <c r="K386" i="6"/>
  <c r="J386" i="6"/>
  <c r="I386" i="6"/>
  <c r="G386" i="6"/>
  <c r="F386" i="6"/>
  <c r="E386" i="6"/>
  <c r="D386" i="6"/>
  <c r="K385" i="6"/>
  <c r="J385" i="6"/>
  <c r="I385" i="6"/>
  <c r="G385" i="6"/>
  <c r="F385" i="6"/>
  <c r="E385" i="6"/>
  <c r="D385" i="6"/>
  <c r="K384" i="6"/>
  <c r="J384" i="6"/>
  <c r="I384" i="6"/>
  <c r="F384" i="6"/>
  <c r="D384" i="6"/>
  <c r="K383" i="6"/>
  <c r="J383" i="6"/>
  <c r="I383" i="6"/>
  <c r="F383" i="6"/>
  <c r="E383" i="6"/>
  <c r="D383" i="6"/>
  <c r="K381" i="6"/>
  <c r="J381" i="6"/>
  <c r="I381" i="6"/>
  <c r="G381" i="6"/>
  <c r="F381" i="6"/>
  <c r="E381" i="6"/>
  <c r="D381" i="6"/>
  <c r="H379" i="6"/>
  <c r="H378" i="6"/>
  <c r="E378" i="6"/>
  <c r="H377" i="6"/>
  <c r="E377" i="6"/>
  <c r="H376" i="6"/>
  <c r="H375" i="6"/>
  <c r="H374" i="6"/>
  <c r="E373" i="6"/>
  <c r="H372" i="6"/>
  <c r="E372" i="6"/>
  <c r="K371" i="6"/>
  <c r="K369" i="6" s="1"/>
  <c r="J371" i="6"/>
  <c r="J369" i="6" s="1"/>
  <c r="I371" i="6"/>
  <c r="I369" i="6" s="1"/>
  <c r="F371" i="6"/>
  <c r="F369" i="6" s="1"/>
  <c r="D371" i="6"/>
  <c r="D369" i="6" s="1"/>
  <c r="H370" i="6"/>
  <c r="H368" i="6"/>
  <c r="H367" i="6"/>
  <c r="E367" i="6"/>
  <c r="E334" i="6" s="1"/>
  <c r="H366" i="6"/>
  <c r="H365" i="6"/>
  <c r="H364" i="6"/>
  <c r="H363" i="6"/>
  <c r="E362" i="6"/>
  <c r="E360" i="6" s="1"/>
  <c r="H361" i="6"/>
  <c r="K360" i="6"/>
  <c r="K358" i="6" s="1"/>
  <c r="J360" i="6"/>
  <c r="J358" i="6" s="1"/>
  <c r="I360" i="6"/>
  <c r="I358" i="6" s="1"/>
  <c r="F360" i="6"/>
  <c r="D360" i="6"/>
  <c r="D358" i="6" s="1"/>
  <c r="H359" i="6"/>
  <c r="H357" i="6"/>
  <c r="H356" i="6"/>
  <c r="H355" i="6"/>
  <c r="H354" i="6"/>
  <c r="H353" i="6"/>
  <c r="H352" i="6"/>
  <c r="H351" i="6"/>
  <c r="H350" i="6"/>
  <c r="K349" i="6"/>
  <c r="K347" i="6" s="1"/>
  <c r="J349" i="6"/>
  <c r="J347" i="6" s="1"/>
  <c r="I349" i="6"/>
  <c r="I347" i="6" s="1"/>
  <c r="G349" i="6"/>
  <c r="F349" i="6"/>
  <c r="F347" i="6" s="1"/>
  <c r="E349" i="6"/>
  <c r="E347" i="6" s="1"/>
  <c r="D349" i="6"/>
  <c r="D347" i="6" s="1"/>
  <c r="H348" i="6"/>
  <c r="H346" i="6"/>
  <c r="H345" i="6"/>
  <c r="H344" i="6"/>
  <c r="H343" i="6"/>
  <c r="H342" i="6"/>
  <c r="H341" i="6"/>
  <c r="H340" i="6"/>
  <c r="H339" i="6"/>
  <c r="K338" i="6"/>
  <c r="J338" i="6"/>
  <c r="J336" i="6" s="1"/>
  <c r="I338" i="6"/>
  <c r="I336" i="6" s="1"/>
  <c r="G338" i="6"/>
  <c r="F338" i="6"/>
  <c r="E338" i="6"/>
  <c r="E336" i="6" s="1"/>
  <c r="D338" i="6"/>
  <c r="D336" i="6" s="1"/>
  <c r="H337" i="6"/>
  <c r="K336" i="6"/>
  <c r="G336" i="6"/>
  <c r="K335" i="6"/>
  <c r="J335" i="6"/>
  <c r="I335" i="6"/>
  <c r="G335" i="6"/>
  <c r="F335" i="6"/>
  <c r="E335" i="6"/>
  <c r="D335" i="6"/>
  <c r="K334" i="6"/>
  <c r="J334" i="6"/>
  <c r="I334" i="6"/>
  <c r="G334" i="6"/>
  <c r="F334" i="6"/>
  <c r="D334" i="6"/>
  <c r="K333" i="6"/>
  <c r="J333" i="6"/>
  <c r="I333" i="6"/>
  <c r="G333" i="6"/>
  <c r="F333" i="6"/>
  <c r="E333" i="6"/>
  <c r="D333" i="6"/>
  <c r="K332" i="6"/>
  <c r="J332" i="6"/>
  <c r="I332" i="6"/>
  <c r="G332" i="6"/>
  <c r="F332" i="6"/>
  <c r="E332" i="6"/>
  <c r="D332" i="6"/>
  <c r="K331" i="6"/>
  <c r="J331" i="6"/>
  <c r="I331" i="6"/>
  <c r="G331" i="6"/>
  <c r="F331" i="6"/>
  <c r="E331" i="6"/>
  <c r="D331" i="6"/>
  <c r="K330" i="6"/>
  <c r="J330" i="6"/>
  <c r="I330" i="6"/>
  <c r="G330" i="6"/>
  <c r="F330" i="6"/>
  <c r="E330" i="6"/>
  <c r="D330" i="6"/>
  <c r="K329" i="6"/>
  <c r="J329" i="6"/>
  <c r="I329" i="6"/>
  <c r="F329" i="6"/>
  <c r="D329" i="6"/>
  <c r="K328" i="6"/>
  <c r="K327" i="6" s="1"/>
  <c r="J328" i="6"/>
  <c r="I328" i="6"/>
  <c r="I327" i="6" s="1"/>
  <c r="G328" i="6"/>
  <c r="F328" i="6"/>
  <c r="F327" i="6" s="1"/>
  <c r="F325" i="6" s="1"/>
  <c r="E328" i="6"/>
  <c r="D328" i="6"/>
  <c r="D327" i="6" s="1"/>
  <c r="D325" i="6" s="1"/>
  <c r="K326" i="6"/>
  <c r="J326" i="6"/>
  <c r="I326" i="6"/>
  <c r="G326" i="6"/>
  <c r="H326" i="6" s="1"/>
  <c r="F326" i="6"/>
  <c r="E326" i="6"/>
  <c r="D326" i="6"/>
  <c r="H324" i="6"/>
  <c r="H323" i="6"/>
  <c r="H322" i="6"/>
  <c r="H321" i="6"/>
  <c r="H320" i="6"/>
  <c r="H319" i="6"/>
  <c r="H318" i="6"/>
  <c r="H317" i="6"/>
  <c r="K316" i="6"/>
  <c r="K314" i="6" s="1"/>
  <c r="J316" i="6"/>
  <c r="I316" i="6"/>
  <c r="I314" i="6" s="1"/>
  <c r="G316" i="6"/>
  <c r="F316" i="6"/>
  <c r="E316" i="6"/>
  <c r="E314" i="6" s="1"/>
  <c r="H315" i="6"/>
  <c r="J314" i="6"/>
  <c r="F314" i="6"/>
  <c r="H313" i="6"/>
  <c r="H312" i="6"/>
  <c r="H311" i="6"/>
  <c r="H310" i="6"/>
  <c r="H309" i="6"/>
  <c r="H308" i="6"/>
  <c r="H307" i="6"/>
  <c r="H306" i="6"/>
  <c r="K305" i="6"/>
  <c r="J305" i="6"/>
  <c r="J303" i="6" s="1"/>
  <c r="I305" i="6"/>
  <c r="I303" i="6" s="1"/>
  <c r="G305" i="6"/>
  <c r="G303" i="6" s="1"/>
  <c r="F305" i="6"/>
  <c r="E305" i="6"/>
  <c r="D305" i="6"/>
  <c r="D303" i="6" s="1"/>
  <c r="H304" i="6"/>
  <c r="K303" i="6"/>
  <c r="E303" i="6"/>
  <c r="H302" i="6"/>
  <c r="H301" i="6"/>
  <c r="H300" i="6"/>
  <c r="H299" i="6"/>
  <c r="H298" i="6"/>
  <c r="H297" i="6"/>
  <c r="H296" i="6"/>
  <c r="H295" i="6"/>
  <c r="K294" i="6"/>
  <c r="K292" i="6" s="1"/>
  <c r="J294" i="6"/>
  <c r="J292" i="6" s="1"/>
  <c r="I294" i="6"/>
  <c r="I292" i="6" s="1"/>
  <c r="G294" i="6"/>
  <c r="F294" i="6"/>
  <c r="F292" i="6" s="1"/>
  <c r="E294" i="6"/>
  <c r="E292" i="6" s="1"/>
  <c r="D294" i="6"/>
  <c r="D292" i="6" s="1"/>
  <c r="H293" i="6"/>
  <c r="K291" i="6"/>
  <c r="J291" i="6"/>
  <c r="I291" i="6"/>
  <c r="G291" i="6"/>
  <c r="F291" i="6"/>
  <c r="E291" i="6"/>
  <c r="D291" i="6"/>
  <c r="K290" i="6"/>
  <c r="J290" i="6"/>
  <c r="I290" i="6"/>
  <c r="G290" i="6"/>
  <c r="F290" i="6"/>
  <c r="E290" i="6"/>
  <c r="D290" i="6"/>
  <c r="K289" i="6"/>
  <c r="J289" i="6"/>
  <c r="I289" i="6"/>
  <c r="G289" i="6"/>
  <c r="F289" i="6"/>
  <c r="E289" i="6"/>
  <c r="D289" i="6"/>
  <c r="K288" i="6"/>
  <c r="J288" i="6"/>
  <c r="I288" i="6"/>
  <c r="G288" i="6"/>
  <c r="F288" i="6"/>
  <c r="E288" i="6"/>
  <c r="D288" i="6"/>
  <c r="K287" i="6"/>
  <c r="J287" i="6"/>
  <c r="I287" i="6"/>
  <c r="G287" i="6"/>
  <c r="F287" i="6"/>
  <c r="E287" i="6"/>
  <c r="D287" i="6"/>
  <c r="K286" i="6"/>
  <c r="J286" i="6"/>
  <c r="I286" i="6"/>
  <c r="G286" i="6"/>
  <c r="F286" i="6"/>
  <c r="E286" i="6"/>
  <c r="D286" i="6"/>
  <c r="K285" i="6"/>
  <c r="J285" i="6"/>
  <c r="I285" i="6"/>
  <c r="G285" i="6"/>
  <c r="F285" i="6"/>
  <c r="E285" i="6"/>
  <c r="E283" i="6" s="1"/>
  <c r="E281" i="6" s="1"/>
  <c r="D285" i="6"/>
  <c r="K284" i="6"/>
  <c r="J284" i="6"/>
  <c r="I284" i="6"/>
  <c r="G284" i="6"/>
  <c r="F284" i="6"/>
  <c r="E284" i="6"/>
  <c r="D284" i="6"/>
  <c r="K282" i="6"/>
  <c r="J282" i="6"/>
  <c r="I282" i="6"/>
  <c r="G282" i="6"/>
  <c r="F282" i="6"/>
  <c r="E282" i="6"/>
  <c r="D282" i="6"/>
  <c r="H280" i="6"/>
  <c r="H279" i="6"/>
  <c r="G278" i="6"/>
  <c r="H278" i="6" s="1"/>
  <c r="E278" i="6"/>
  <c r="H277" i="6"/>
  <c r="H276" i="6"/>
  <c r="H275" i="6"/>
  <c r="H274" i="6"/>
  <c r="H273" i="6"/>
  <c r="K272" i="6"/>
  <c r="K270" i="6" s="1"/>
  <c r="J272" i="6"/>
  <c r="I272" i="6"/>
  <c r="G272" i="6"/>
  <c r="F272" i="6"/>
  <c r="D272" i="6"/>
  <c r="D270" i="6" s="1"/>
  <c r="H271" i="6"/>
  <c r="J270" i="6"/>
  <c r="I270" i="6"/>
  <c r="G270" i="6"/>
  <c r="F270" i="6"/>
  <c r="H269" i="6"/>
  <c r="H268" i="6"/>
  <c r="H267" i="6"/>
  <c r="H266" i="6"/>
  <c r="H265" i="6"/>
  <c r="H264" i="6"/>
  <c r="H263" i="6"/>
  <c r="H262" i="6"/>
  <c r="K261" i="6"/>
  <c r="J261" i="6"/>
  <c r="I261" i="6"/>
  <c r="G261" i="6"/>
  <c r="F261" i="6"/>
  <c r="E261" i="6"/>
  <c r="D261" i="6"/>
  <c r="H260" i="6"/>
  <c r="K259" i="6"/>
  <c r="J259" i="6"/>
  <c r="I259" i="6"/>
  <c r="G259" i="6"/>
  <c r="F259" i="6"/>
  <c r="E259" i="6"/>
  <c r="D259" i="6"/>
  <c r="K258" i="6"/>
  <c r="J258" i="6"/>
  <c r="I258" i="6"/>
  <c r="G258" i="6"/>
  <c r="F258" i="6"/>
  <c r="E258" i="6"/>
  <c r="D258" i="6"/>
  <c r="K257" i="6"/>
  <c r="J257" i="6"/>
  <c r="I257" i="6"/>
  <c r="G257" i="6"/>
  <c r="F257" i="6"/>
  <c r="E257" i="6"/>
  <c r="D257" i="6"/>
  <c r="K256" i="6"/>
  <c r="J256" i="6"/>
  <c r="I256" i="6"/>
  <c r="G256" i="6"/>
  <c r="F256" i="6"/>
  <c r="D256" i="6"/>
  <c r="K255" i="6"/>
  <c r="J255" i="6"/>
  <c r="I255" i="6"/>
  <c r="G255" i="6"/>
  <c r="F255" i="6"/>
  <c r="E255" i="6"/>
  <c r="D255" i="6"/>
  <c r="K254" i="6"/>
  <c r="J254" i="6"/>
  <c r="I254" i="6"/>
  <c r="G254" i="6"/>
  <c r="F254" i="6"/>
  <c r="E254" i="6"/>
  <c r="D254" i="6"/>
  <c r="K253" i="6"/>
  <c r="J253" i="6"/>
  <c r="I253" i="6"/>
  <c r="G253" i="6"/>
  <c r="F253" i="6"/>
  <c r="E253" i="6"/>
  <c r="D253" i="6"/>
  <c r="K252" i="6"/>
  <c r="J252" i="6"/>
  <c r="J250" i="6" s="1"/>
  <c r="J248" i="6" s="1"/>
  <c r="I252" i="6"/>
  <c r="G252" i="6"/>
  <c r="F252" i="6"/>
  <c r="E252" i="6"/>
  <c r="D252" i="6"/>
  <c r="K251" i="6"/>
  <c r="J251" i="6"/>
  <c r="I251" i="6"/>
  <c r="G251" i="6"/>
  <c r="F251" i="6"/>
  <c r="E251" i="6"/>
  <c r="D251" i="6"/>
  <c r="K249" i="6"/>
  <c r="J249" i="6"/>
  <c r="I249" i="6"/>
  <c r="G249" i="6"/>
  <c r="F249" i="6"/>
  <c r="E249" i="6"/>
  <c r="D249" i="6"/>
  <c r="H247" i="6"/>
  <c r="H246" i="6"/>
  <c r="H245" i="6"/>
  <c r="H244" i="6"/>
  <c r="H243" i="6"/>
  <c r="H242" i="6"/>
  <c r="H241" i="6"/>
  <c r="H240" i="6"/>
  <c r="K239" i="6"/>
  <c r="J239" i="6"/>
  <c r="I239" i="6"/>
  <c r="G239" i="6"/>
  <c r="F239" i="6"/>
  <c r="E239" i="6"/>
  <c r="D239" i="6"/>
  <c r="H238" i="6"/>
  <c r="K237" i="6"/>
  <c r="J237" i="6"/>
  <c r="I237" i="6"/>
  <c r="G237" i="6"/>
  <c r="F237" i="6"/>
  <c r="E237" i="6"/>
  <c r="D237" i="6"/>
  <c r="H236" i="6"/>
  <c r="H235" i="6"/>
  <c r="H234" i="6"/>
  <c r="H233" i="6"/>
  <c r="H232" i="6"/>
  <c r="H231" i="6"/>
  <c r="H230" i="6"/>
  <c r="H229" i="6"/>
  <c r="K228" i="6"/>
  <c r="J228" i="6"/>
  <c r="I228" i="6"/>
  <c r="G228" i="6"/>
  <c r="F228" i="6"/>
  <c r="E228" i="6"/>
  <c r="D228" i="6"/>
  <c r="H227" i="6"/>
  <c r="K226" i="6"/>
  <c r="J226" i="6"/>
  <c r="I226" i="6"/>
  <c r="G226" i="6"/>
  <c r="F226" i="6"/>
  <c r="E226" i="6"/>
  <c r="D226" i="6"/>
  <c r="H225" i="6"/>
  <c r="H224" i="6"/>
  <c r="H223" i="6"/>
  <c r="E223" i="6"/>
  <c r="E217" i="6" s="1"/>
  <c r="E215" i="6" s="1"/>
  <c r="H222" i="6"/>
  <c r="H221" i="6"/>
  <c r="H220" i="6"/>
  <c r="H219" i="6"/>
  <c r="H218" i="6"/>
  <c r="K217" i="6"/>
  <c r="K215" i="6" s="1"/>
  <c r="J217" i="6"/>
  <c r="I217" i="6"/>
  <c r="I215" i="6" s="1"/>
  <c r="G217" i="6"/>
  <c r="G215" i="6" s="1"/>
  <c r="F217" i="6"/>
  <c r="F215" i="6" s="1"/>
  <c r="D217" i="6"/>
  <c r="D215" i="6" s="1"/>
  <c r="H216" i="6"/>
  <c r="J215" i="6"/>
  <c r="H214" i="6"/>
  <c r="H213" i="6"/>
  <c r="H212" i="6"/>
  <c r="E212" i="6"/>
  <c r="E206" i="6" s="1"/>
  <c r="E204" i="6" s="1"/>
  <c r="H211" i="6"/>
  <c r="H210" i="6"/>
  <c r="H209" i="6"/>
  <c r="H208" i="6"/>
  <c r="H207" i="6"/>
  <c r="K206" i="6"/>
  <c r="K204" i="6" s="1"/>
  <c r="J206" i="6"/>
  <c r="I206" i="6"/>
  <c r="I204" i="6" s="1"/>
  <c r="G206" i="6"/>
  <c r="G204" i="6" s="1"/>
  <c r="F206" i="6"/>
  <c r="F204" i="6" s="1"/>
  <c r="D206" i="6"/>
  <c r="H205" i="6"/>
  <c r="J204" i="6"/>
  <c r="D204" i="6"/>
  <c r="H203" i="6"/>
  <c r="H202" i="6"/>
  <c r="H201" i="6"/>
  <c r="E201" i="6"/>
  <c r="E195" i="6" s="1"/>
  <c r="E193" i="6" s="1"/>
  <c r="H200" i="6"/>
  <c r="H199" i="6"/>
  <c r="H198" i="6"/>
  <c r="H197" i="6"/>
  <c r="H196" i="6"/>
  <c r="K195" i="6"/>
  <c r="K193" i="6" s="1"/>
  <c r="J195" i="6"/>
  <c r="I195" i="6"/>
  <c r="I193" i="6" s="1"/>
  <c r="G195" i="6"/>
  <c r="F195" i="6"/>
  <c r="F193" i="6" s="1"/>
  <c r="D195" i="6"/>
  <c r="H194" i="6"/>
  <c r="J193" i="6"/>
  <c r="G193" i="6"/>
  <c r="D193" i="6"/>
  <c r="H192" i="6"/>
  <c r="H191" i="6"/>
  <c r="H190" i="6"/>
  <c r="H189" i="6"/>
  <c r="H188" i="6"/>
  <c r="H187" i="6"/>
  <c r="H186" i="6"/>
  <c r="H185" i="6"/>
  <c r="K184" i="6"/>
  <c r="K182" i="6" s="1"/>
  <c r="J184" i="6"/>
  <c r="J182" i="6" s="1"/>
  <c r="I184" i="6"/>
  <c r="G184" i="6"/>
  <c r="G182" i="6" s="1"/>
  <c r="F184" i="6"/>
  <c r="F182" i="6" s="1"/>
  <c r="H182" i="6" s="1"/>
  <c r="E184" i="6"/>
  <c r="E182" i="6" s="1"/>
  <c r="D184" i="6"/>
  <c r="D182" i="6" s="1"/>
  <c r="H183" i="6"/>
  <c r="I182" i="6"/>
  <c r="K181" i="6"/>
  <c r="J181" i="6"/>
  <c r="I181" i="6"/>
  <c r="G181" i="6"/>
  <c r="F181" i="6"/>
  <c r="E181" i="6"/>
  <c r="D181" i="6"/>
  <c r="K180" i="6"/>
  <c r="J180" i="6"/>
  <c r="I180" i="6"/>
  <c r="G180" i="6"/>
  <c r="F180" i="6"/>
  <c r="E180" i="6"/>
  <c r="D180" i="6"/>
  <c r="K179" i="6"/>
  <c r="J179" i="6"/>
  <c r="I179" i="6"/>
  <c r="G179" i="6"/>
  <c r="F179" i="6"/>
  <c r="D179" i="6"/>
  <c r="K178" i="6"/>
  <c r="J178" i="6"/>
  <c r="I178" i="6"/>
  <c r="G178" i="6"/>
  <c r="F178" i="6"/>
  <c r="E178" i="6"/>
  <c r="D178" i="6"/>
  <c r="K177" i="6"/>
  <c r="J177" i="6"/>
  <c r="I177" i="6"/>
  <c r="G177" i="6"/>
  <c r="F177" i="6"/>
  <c r="E177" i="6"/>
  <c r="D177" i="6"/>
  <c r="K176" i="6"/>
  <c r="J176" i="6"/>
  <c r="I176" i="6"/>
  <c r="G176" i="6"/>
  <c r="F176" i="6"/>
  <c r="E176" i="6"/>
  <c r="D176" i="6"/>
  <c r="K175" i="6"/>
  <c r="J175" i="6"/>
  <c r="I175" i="6"/>
  <c r="G175" i="6"/>
  <c r="F175" i="6"/>
  <c r="E175" i="6"/>
  <c r="D175" i="6"/>
  <c r="K174" i="6"/>
  <c r="J174" i="6"/>
  <c r="I174" i="6"/>
  <c r="G174" i="6"/>
  <c r="F174" i="6"/>
  <c r="E174" i="6"/>
  <c r="D174" i="6"/>
  <c r="K172" i="6"/>
  <c r="J172" i="6"/>
  <c r="I172" i="6"/>
  <c r="G172" i="6"/>
  <c r="F172" i="6"/>
  <c r="E172" i="6"/>
  <c r="D172" i="6"/>
  <c r="H170" i="6"/>
  <c r="H169" i="6"/>
  <c r="E168" i="6"/>
  <c r="E162" i="6" s="1"/>
  <c r="E160" i="6" s="1"/>
  <c r="H167" i="6"/>
  <c r="H166" i="6"/>
  <c r="H165" i="6"/>
  <c r="H164" i="6"/>
  <c r="H163" i="6"/>
  <c r="K162" i="6"/>
  <c r="J162" i="6"/>
  <c r="I162" i="6"/>
  <c r="F162" i="6"/>
  <c r="D162" i="6"/>
  <c r="H161" i="6"/>
  <c r="K160" i="6"/>
  <c r="J160" i="6"/>
  <c r="I160" i="6"/>
  <c r="F160" i="6"/>
  <c r="D160" i="6"/>
  <c r="H159" i="6"/>
  <c r="H158" i="6"/>
  <c r="H157" i="6"/>
  <c r="E157" i="6"/>
  <c r="E151" i="6" s="1"/>
  <c r="E149" i="6" s="1"/>
  <c r="H156" i="6"/>
  <c r="H155" i="6"/>
  <c r="H154" i="6"/>
  <c r="H153" i="6"/>
  <c r="H152" i="6"/>
  <c r="K151" i="6"/>
  <c r="K149" i="6" s="1"/>
  <c r="J151" i="6"/>
  <c r="I151" i="6"/>
  <c r="I149" i="6" s="1"/>
  <c r="G151" i="6"/>
  <c r="G149" i="6" s="1"/>
  <c r="F151" i="6"/>
  <c r="F149" i="6" s="1"/>
  <c r="D151" i="6"/>
  <c r="H150" i="6"/>
  <c r="J149" i="6"/>
  <c r="D149" i="6"/>
  <c r="H148" i="6"/>
  <c r="H147" i="6"/>
  <c r="H146" i="6"/>
  <c r="E146" i="6"/>
  <c r="E140" i="6" s="1"/>
  <c r="E138" i="6" s="1"/>
  <c r="H145" i="6"/>
  <c r="H144" i="6"/>
  <c r="H143" i="6"/>
  <c r="H142" i="6"/>
  <c r="H141" i="6"/>
  <c r="K140" i="6"/>
  <c r="K138" i="6" s="1"/>
  <c r="J140" i="6"/>
  <c r="I140" i="6"/>
  <c r="I138" i="6" s="1"/>
  <c r="G140" i="6"/>
  <c r="F140" i="6"/>
  <c r="F138" i="6" s="1"/>
  <c r="D140" i="6"/>
  <c r="H139" i="6"/>
  <c r="J138" i="6"/>
  <c r="G138" i="6"/>
  <c r="D138" i="6"/>
  <c r="H137" i="6"/>
  <c r="H136" i="6"/>
  <c r="E135" i="6"/>
  <c r="H134" i="6"/>
  <c r="H133" i="6"/>
  <c r="H132" i="6"/>
  <c r="G131" i="6"/>
  <c r="H131" i="6" s="1"/>
  <c r="H130" i="6"/>
  <c r="K129" i="6"/>
  <c r="K127" i="6" s="1"/>
  <c r="J129" i="6"/>
  <c r="J127" i="6" s="1"/>
  <c r="I129" i="6"/>
  <c r="F129" i="6"/>
  <c r="F127" i="6" s="1"/>
  <c r="E129" i="6"/>
  <c r="E127" i="6" s="1"/>
  <c r="D129" i="6"/>
  <c r="D127" i="6" s="1"/>
  <c r="H128" i="6"/>
  <c r="I127" i="6"/>
  <c r="K126" i="6"/>
  <c r="J126" i="6"/>
  <c r="I126" i="6"/>
  <c r="G126" i="6"/>
  <c r="F126" i="6"/>
  <c r="E126" i="6"/>
  <c r="D126" i="6"/>
  <c r="K125" i="6"/>
  <c r="J125" i="6"/>
  <c r="I125" i="6"/>
  <c r="G125" i="6"/>
  <c r="F125" i="6"/>
  <c r="E125" i="6"/>
  <c r="E26" i="6" s="1"/>
  <c r="D125" i="6"/>
  <c r="K124" i="6"/>
  <c r="J124" i="6"/>
  <c r="I124" i="6"/>
  <c r="F124" i="6"/>
  <c r="D124" i="6"/>
  <c r="K123" i="6"/>
  <c r="J123" i="6"/>
  <c r="I123" i="6"/>
  <c r="G123" i="6"/>
  <c r="F123" i="6"/>
  <c r="E123" i="6"/>
  <c r="D123" i="6"/>
  <c r="K122" i="6"/>
  <c r="J122" i="6"/>
  <c r="I122" i="6"/>
  <c r="G122" i="6"/>
  <c r="F122" i="6"/>
  <c r="E122" i="6"/>
  <c r="D122" i="6"/>
  <c r="K121" i="6"/>
  <c r="J121" i="6"/>
  <c r="I121" i="6"/>
  <c r="G121" i="6"/>
  <c r="F121" i="6"/>
  <c r="E121" i="6"/>
  <c r="D121" i="6"/>
  <c r="K120" i="6"/>
  <c r="J120" i="6"/>
  <c r="I120" i="6"/>
  <c r="F120" i="6"/>
  <c r="E120" i="6"/>
  <c r="D120" i="6"/>
  <c r="K119" i="6"/>
  <c r="J119" i="6"/>
  <c r="I119" i="6"/>
  <c r="G119" i="6"/>
  <c r="F119" i="6"/>
  <c r="E119" i="6"/>
  <c r="D119" i="6"/>
  <c r="K117" i="6"/>
  <c r="J117" i="6"/>
  <c r="I117" i="6"/>
  <c r="G117" i="6"/>
  <c r="F117" i="6"/>
  <c r="E117" i="6"/>
  <c r="D117" i="6"/>
  <c r="H115" i="6"/>
  <c r="H114" i="6"/>
  <c r="H113" i="6"/>
  <c r="H112" i="6"/>
  <c r="H111" i="6"/>
  <c r="H110" i="6"/>
  <c r="H109" i="6"/>
  <c r="E109" i="6"/>
  <c r="E107" i="6" s="1"/>
  <c r="E105" i="6" s="1"/>
  <c r="H108" i="6"/>
  <c r="K107" i="6"/>
  <c r="K105" i="6" s="1"/>
  <c r="J107" i="6"/>
  <c r="I107" i="6"/>
  <c r="I105" i="6" s="1"/>
  <c r="G107" i="6"/>
  <c r="G105" i="6" s="1"/>
  <c r="F107" i="6"/>
  <c r="D107" i="6"/>
  <c r="H106" i="6"/>
  <c r="J105" i="6"/>
  <c r="D105" i="6"/>
  <c r="H104" i="6"/>
  <c r="H103" i="6"/>
  <c r="H102" i="6"/>
  <c r="H101" i="6"/>
  <c r="H100" i="6"/>
  <c r="H99" i="6"/>
  <c r="H98" i="6"/>
  <c r="H97" i="6"/>
  <c r="K96" i="6"/>
  <c r="J96" i="6"/>
  <c r="I96" i="6"/>
  <c r="G96" i="6"/>
  <c r="H96" i="6" s="1"/>
  <c r="F96" i="6"/>
  <c r="E96" i="6"/>
  <c r="D96" i="6"/>
  <c r="H95" i="6"/>
  <c r="K94" i="6"/>
  <c r="J94" i="6"/>
  <c r="I94" i="6"/>
  <c r="G94" i="6"/>
  <c r="H94" i="6" s="1"/>
  <c r="F94" i="6"/>
  <c r="E94" i="6"/>
  <c r="D94" i="6"/>
  <c r="H93" i="6"/>
  <c r="H92" i="6"/>
  <c r="H91" i="6"/>
  <c r="H90" i="6"/>
  <c r="H89" i="6"/>
  <c r="H88" i="6"/>
  <c r="H87" i="6"/>
  <c r="E87" i="6"/>
  <c r="H86" i="6"/>
  <c r="K85" i="6"/>
  <c r="J85" i="6"/>
  <c r="I85" i="6"/>
  <c r="G85" i="6"/>
  <c r="F85" i="6"/>
  <c r="E85" i="6"/>
  <c r="D85" i="6"/>
  <c r="H84" i="6"/>
  <c r="K83" i="6"/>
  <c r="J83" i="6"/>
  <c r="I83" i="6"/>
  <c r="G83" i="6"/>
  <c r="H83" i="6" s="1"/>
  <c r="F83" i="6"/>
  <c r="E83" i="6"/>
  <c r="D83" i="6"/>
  <c r="H82" i="6"/>
  <c r="H81" i="6"/>
  <c r="H80" i="6"/>
  <c r="H79" i="6"/>
  <c r="H78" i="6"/>
  <c r="H77" i="6"/>
  <c r="H76" i="6"/>
  <c r="H75" i="6"/>
  <c r="K74" i="6"/>
  <c r="J74" i="6"/>
  <c r="I74" i="6"/>
  <c r="G74" i="6"/>
  <c r="F74" i="6"/>
  <c r="E74" i="6"/>
  <c r="D74" i="6"/>
  <c r="H73" i="6"/>
  <c r="K72" i="6"/>
  <c r="J72" i="6"/>
  <c r="I72" i="6"/>
  <c r="G72" i="6"/>
  <c r="F72" i="6"/>
  <c r="E72" i="6"/>
  <c r="D72" i="6"/>
  <c r="H71" i="6"/>
  <c r="H70" i="6"/>
  <c r="H69" i="6"/>
  <c r="H68" i="6"/>
  <c r="H67" i="6"/>
  <c r="H66" i="6"/>
  <c r="H65" i="6"/>
  <c r="H64" i="6"/>
  <c r="K63" i="6"/>
  <c r="J63" i="6"/>
  <c r="I63" i="6"/>
  <c r="G63" i="6"/>
  <c r="H63" i="6" s="1"/>
  <c r="F63" i="6"/>
  <c r="E63" i="6"/>
  <c r="D63" i="6"/>
  <c r="H62" i="6"/>
  <c r="K61" i="6"/>
  <c r="J61" i="6"/>
  <c r="I61" i="6"/>
  <c r="G61" i="6"/>
  <c r="H61" i="6" s="1"/>
  <c r="F61" i="6"/>
  <c r="E61" i="6"/>
  <c r="D61" i="6"/>
  <c r="H60" i="6"/>
  <c r="H59" i="6"/>
  <c r="H58" i="6"/>
  <c r="H57" i="6"/>
  <c r="H56" i="6"/>
  <c r="H55" i="6"/>
  <c r="H54" i="6"/>
  <c r="H53" i="6"/>
  <c r="K52" i="6"/>
  <c r="J52" i="6"/>
  <c r="I52" i="6"/>
  <c r="G52" i="6"/>
  <c r="F52" i="6"/>
  <c r="E52" i="6"/>
  <c r="D52" i="6"/>
  <c r="H51" i="6"/>
  <c r="K50" i="6"/>
  <c r="J50" i="6"/>
  <c r="I50" i="6"/>
  <c r="G50" i="6"/>
  <c r="F50" i="6"/>
  <c r="E50" i="6"/>
  <c r="D50" i="6"/>
  <c r="K49" i="6"/>
  <c r="J49" i="6"/>
  <c r="I49" i="6"/>
  <c r="G49" i="6"/>
  <c r="H49" i="6" s="1"/>
  <c r="F49" i="6"/>
  <c r="E49" i="6"/>
  <c r="D49" i="6"/>
  <c r="K48" i="6"/>
  <c r="J48" i="6"/>
  <c r="I48" i="6"/>
  <c r="G48" i="6"/>
  <c r="F48" i="6"/>
  <c r="E48" i="6"/>
  <c r="D48" i="6"/>
  <c r="K47" i="6"/>
  <c r="J47" i="6"/>
  <c r="I47" i="6"/>
  <c r="G47" i="6"/>
  <c r="H47" i="6" s="1"/>
  <c r="F47" i="6"/>
  <c r="E47" i="6"/>
  <c r="D47" i="6"/>
  <c r="K46" i="6"/>
  <c r="J46" i="6"/>
  <c r="I46" i="6"/>
  <c r="G46" i="6"/>
  <c r="F46" i="6"/>
  <c r="E46" i="6"/>
  <c r="D46" i="6"/>
  <c r="K45" i="6"/>
  <c r="J45" i="6"/>
  <c r="I45" i="6"/>
  <c r="G45" i="6"/>
  <c r="H45" i="6" s="1"/>
  <c r="F45" i="6"/>
  <c r="E45" i="6"/>
  <c r="D45" i="6"/>
  <c r="K44" i="6"/>
  <c r="J44" i="6"/>
  <c r="I44" i="6"/>
  <c r="G44" i="6"/>
  <c r="F44" i="6"/>
  <c r="E44" i="6"/>
  <c r="D44" i="6"/>
  <c r="K43" i="6"/>
  <c r="J43" i="6"/>
  <c r="I43" i="6"/>
  <c r="G43" i="6"/>
  <c r="H43" i="6" s="1"/>
  <c r="F43" i="6"/>
  <c r="D43" i="6"/>
  <c r="K42" i="6"/>
  <c r="J42" i="6"/>
  <c r="I42" i="6"/>
  <c r="G42" i="6"/>
  <c r="F42" i="6"/>
  <c r="E42" i="6"/>
  <c r="D42" i="6"/>
  <c r="G41" i="6"/>
  <c r="K40" i="6"/>
  <c r="J40" i="6"/>
  <c r="I40" i="6"/>
  <c r="G40" i="6"/>
  <c r="F40" i="6"/>
  <c r="E40" i="6"/>
  <c r="D40" i="6"/>
  <c r="H38" i="6"/>
  <c r="H36" i="6"/>
  <c r="E36" i="6"/>
  <c r="H35" i="6"/>
  <c r="H34" i="6"/>
  <c r="H33" i="6"/>
  <c r="G32" i="6"/>
  <c r="H31" i="6"/>
  <c r="K30" i="6"/>
  <c r="K28" i="6" s="1"/>
  <c r="J30" i="6"/>
  <c r="J28" i="6" s="1"/>
  <c r="I30" i="6"/>
  <c r="I28" i="6" s="1"/>
  <c r="F30" i="6"/>
  <c r="F28" i="6" s="1"/>
  <c r="E30" i="6"/>
  <c r="E28" i="6" s="1"/>
  <c r="D30" i="6"/>
  <c r="D28" i="6" s="1"/>
  <c r="H29" i="6"/>
  <c r="I21" i="6"/>
  <c r="I325" i="6" l="1"/>
  <c r="G120" i="6"/>
  <c r="J118" i="6"/>
  <c r="J116" i="6" s="1"/>
  <c r="G173" i="6"/>
  <c r="G171" i="6" s="1"/>
  <c r="K23" i="6"/>
  <c r="E492" i="6"/>
  <c r="E490" i="6" s="1"/>
  <c r="J566" i="6"/>
  <c r="E784" i="6"/>
  <c r="E800" i="6"/>
  <c r="E798" i="6" s="1"/>
  <c r="H813" i="6"/>
  <c r="H815" i="6"/>
  <c r="H817" i="6"/>
  <c r="H831" i="6"/>
  <c r="H833" i="6"/>
  <c r="H853" i="6"/>
  <c r="H855" i="6"/>
  <c r="E867" i="6"/>
  <c r="E888" i="6"/>
  <c r="E886" i="6" s="1"/>
  <c r="I27" i="6"/>
  <c r="E20" i="6"/>
  <c r="E382" i="6"/>
  <c r="E380" i="6" s="1"/>
  <c r="F523" i="6"/>
  <c r="I523" i="6"/>
  <c r="K523" i="6"/>
  <c r="E559" i="6"/>
  <c r="E734" i="6"/>
  <c r="E732" i="6" s="1"/>
  <c r="E729" i="6"/>
  <c r="E723" i="6" s="1"/>
  <c r="E721" i="6" s="1"/>
  <c r="H889" i="6"/>
  <c r="G888" i="6"/>
  <c r="G886" i="6" s="1"/>
  <c r="H886" i="6" s="1"/>
  <c r="K910" i="6"/>
  <c r="K908" i="6" s="1"/>
  <c r="K868" i="6"/>
  <c r="K866" i="6" s="1"/>
  <c r="K864" i="6" s="1"/>
  <c r="J22" i="6"/>
  <c r="D25" i="6"/>
  <c r="H179" i="6"/>
  <c r="H180" i="6"/>
  <c r="J283" i="6"/>
  <c r="J281" i="6" s="1"/>
  <c r="H338" i="6"/>
  <c r="E358" i="6"/>
  <c r="I382" i="6"/>
  <c r="I380" i="6" s="1"/>
  <c r="K382" i="6"/>
  <c r="K380" i="6" s="1"/>
  <c r="J382" i="6"/>
  <c r="J380" i="6" s="1"/>
  <c r="H386" i="6"/>
  <c r="H388" i="6"/>
  <c r="H390" i="6"/>
  <c r="H393" i="6"/>
  <c r="H446" i="6"/>
  <c r="E439" i="6"/>
  <c r="E437" i="6" s="1"/>
  <c r="E435" i="6" s="1"/>
  <c r="H494" i="6"/>
  <c r="H524" i="6"/>
  <c r="E557" i="6"/>
  <c r="I569" i="6"/>
  <c r="I567" i="6" s="1"/>
  <c r="I565" i="6"/>
  <c r="G635" i="6"/>
  <c r="G633" i="6" s="1"/>
  <c r="H699" i="6"/>
  <c r="H710" i="6"/>
  <c r="D723" i="6"/>
  <c r="D721" i="6" s="1"/>
  <c r="F723" i="6"/>
  <c r="F721" i="6" s="1"/>
  <c r="I723" i="6"/>
  <c r="I721" i="6" s="1"/>
  <c r="K723" i="6"/>
  <c r="K721" i="6" s="1"/>
  <c r="J723" i="6"/>
  <c r="J721" i="6" s="1"/>
  <c r="H727" i="6"/>
  <c r="H729" i="6"/>
  <c r="H731" i="6"/>
  <c r="H779" i="6"/>
  <c r="F866" i="6"/>
  <c r="F864" i="6" s="1"/>
  <c r="J563" i="6"/>
  <c r="H865" i="6"/>
  <c r="H899" i="6"/>
  <c r="E868" i="6"/>
  <c r="J954" i="6"/>
  <c r="J952" i="6" s="1"/>
  <c r="E1009" i="6"/>
  <c r="E1007" i="6" s="1"/>
  <c r="E1000" i="6"/>
  <c r="E998" i="6" s="1"/>
  <c r="E996" i="6" s="1"/>
  <c r="D18" i="6"/>
  <c r="F18" i="6"/>
  <c r="I18" i="6"/>
  <c r="K18" i="6"/>
  <c r="D41" i="6"/>
  <c r="D39" i="6" s="1"/>
  <c r="F41" i="6"/>
  <c r="F39" i="6" s="1"/>
  <c r="I41" i="6"/>
  <c r="I39" i="6" s="1"/>
  <c r="K41" i="6"/>
  <c r="K39" i="6" s="1"/>
  <c r="E18" i="6"/>
  <c r="G18" i="6"/>
  <c r="J18" i="6"/>
  <c r="E124" i="6"/>
  <c r="E118" i="6" s="1"/>
  <c r="E116" i="6" s="1"/>
  <c r="I25" i="6"/>
  <c r="K25" i="6"/>
  <c r="J26" i="6"/>
  <c r="D27" i="6"/>
  <c r="F27" i="6"/>
  <c r="K27" i="6"/>
  <c r="H138" i="6"/>
  <c r="H149" i="6"/>
  <c r="G162" i="6"/>
  <c r="G160" i="6" s="1"/>
  <c r="H160" i="6" s="1"/>
  <c r="D173" i="6"/>
  <c r="D171" i="6" s="1"/>
  <c r="F173" i="6"/>
  <c r="F171" i="6" s="1"/>
  <c r="H171" i="6" s="1"/>
  <c r="I173" i="6"/>
  <c r="I171" i="6" s="1"/>
  <c r="K173" i="6"/>
  <c r="K171" i="6" s="1"/>
  <c r="H175" i="6"/>
  <c r="J173" i="6"/>
  <c r="J171" i="6" s="1"/>
  <c r="H177" i="6"/>
  <c r="G250" i="6"/>
  <c r="G248" i="6" s="1"/>
  <c r="J20" i="6"/>
  <c r="E22" i="6"/>
  <c r="F23" i="6"/>
  <c r="G24" i="6"/>
  <c r="H24" i="6" s="1"/>
  <c r="K325" i="6"/>
  <c r="G360" i="6"/>
  <c r="G358" i="6" s="1"/>
  <c r="H362" i="6"/>
  <c r="G384" i="6"/>
  <c r="H384" i="6" s="1"/>
  <c r="G404" i="6"/>
  <c r="J437" i="6"/>
  <c r="J435" i="6" s="1"/>
  <c r="G690" i="6"/>
  <c r="G688" i="6" s="1"/>
  <c r="H688" i="6" s="1"/>
  <c r="H725" i="6"/>
  <c r="G723" i="6"/>
  <c r="F557" i="6"/>
  <c r="K557" i="6"/>
  <c r="J811" i="6"/>
  <c r="J809" i="6" s="1"/>
  <c r="D565" i="6"/>
  <c r="G1020" i="6"/>
  <c r="G283" i="6"/>
  <c r="G281" i="6" s="1"/>
  <c r="E371" i="6"/>
  <c r="E369" i="6" s="1"/>
  <c r="H479" i="6"/>
  <c r="H538" i="6"/>
  <c r="D569" i="6"/>
  <c r="D567" i="6" s="1"/>
  <c r="F569" i="6"/>
  <c r="F567" i="6" s="1"/>
  <c r="H572" i="6"/>
  <c r="D562" i="6"/>
  <c r="I562" i="6"/>
  <c r="E563" i="6"/>
  <c r="H574" i="6"/>
  <c r="F778" i="6"/>
  <c r="F776" i="6" s="1"/>
  <c r="I778" i="6"/>
  <c r="I776" i="6" s="1"/>
  <c r="K778" i="6"/>
  <c r="K776" i="6" s="1"/>
  <c r="H781" i="6"/>
  <c r="H783" i="6"/>
  <c r="E566" i="6"/>
  <c r="D811" i="6"/>
  <c r="D809" i="6" s="1"/>
  <c r="F811" i="6"/>
  <c r="F809" i="6" s="1"/>
  <c r="I811" i="6"/>
  <c r="K811" i="6"/>
  <c r="K809" i="6" s="1"/>
  <c r="H874" i="6"/>
  <c r="E954" i="6"/>
  <c r="E952" i="6" s="1"/>
  <c r="G954" i="6"/>
  <c r="H1007" i="6"/>
  <c r="H1040" i="6"/>
  <c r="H1042" i="6"/>
  <c r="H1073" i="6"/>
  <c r="H1075" i="6"/>
  <c r="H1084" i="6"/>
  <c r="H1096" i="6"/>
  <c r="D1097" i="6"/>
  <c r="D1095" i="6" s="1"/>
  <c r="F1097" i="6"/>
  <c r="F1095" i="6" s="1"/>
  <c r="I1097" i="6"/>
  <c r="I1095" i="6" s="1"/>
  <c r="K1097" i="6"/>
  <c r="K1095" i="6" s="1"/>
  <c r="E1097" i="6"/>
  <c r="E1095" i="6" s="1"/>
  <c r="H1099" i="6"/>
  <c r="J1097" i="6"/>
  <c r="J1095" i="6" s="1"/>
  <c r="H1101" i="6"/>
  <c r="H1103" i="6"/>
  <c r="H1105" i="6"/>
  <c r="H1117" i="6"/>
  <c r="G124" i="6"/>
  <c r="H124" i="6" s="1"/>
  <c r="H371" i="6"/>
  <c r="G561" i="6"/>
  <c r="H107" i="6"/>
  <c r="F105" i="6"/>
  <c r="H105" i="6" s="1"/>
  <c r="H427" i="6"/>
  <c r="G383" i="6"/>
  <c r="G382" i="6" s="1"/>
  <c r="G380" i="6" s="1"/>
  <c r="H380" i="6" s="1"/>
  <c r="J569" i="6"/>
  <c r="J567" i="6" s="1"/>
  <c r="J559" i="6"/>
  <c r="E789" i="6"/>
  <c r="E787" i="6" s="1"/>
  <c r="E780" i="6"/>
  <c r="E813" i="6"/>
  <c r="E811" i="6" s="1"/>
  <c r="E809" i="6" s="1"/>
  <c r="H911" i="6"/>
  <c r="G910" i="6"/>
  <c r="G908" i="6" s="1"/>
  <c r="G867" i="6"/>
  <c r="G559" i="6" s="1"/>
  <c r="I868" i="6"/>
  <c r="I560" i="6" s="1"/>
  <c r="I10" i="6" s="1"/>
  <c r="I910" i="6"/>
  <c r="I908" i="6" s="1"/>
  <c r="G952" i="6"/>
  <c r="D998" i="6"/>
  <c r="H1001" i="6"/>
  <c r="G575" i="6"/>
  <c r="H575" i="6" s="1"/>
  <c r="H608" i="6"/>
  <c r="G602" i="6"/>
  <c r="H685" i="6"/>
  <c r="G679" i="6"/>
  <c r="G677" i="6" s="1"/>
  <c r="H677" i="6" s="1"/>
  <c r="H32" i="6"/>
  <c r="G30" i="6"/>
  <c r="G28" i="6" s="1"/>
  <c r="K7" i="6"/>
  <c r="E43" i="6"/>
  <c r="J21" i="6"/>
  <c r="J41" i="6"/>
  <c r="J39" i="6" s="1"/>
  <c r="D22" i="6"/>
  <c r="F22" i="6"/>
  <c r="I22" i="6"/>
  <c r="K22" i="6"/>
  <c r="E23" i="6"/>
  <c r="J23" i="6"/>
  <c r="D24" i="6"/>
  <c r="F24" i="6"/>
  <c r="I24" i="6"/>
  <c r="K24" i="6"/>
  <c r="J25" i="6"/>
  <c r="D26" i="6"/>
  <c r="F26" i="6"/>
  <c r="I26" i="6"/>
  <c r="K26" i="6"/>
  <c r="E27" i="6"/>
  <c r="J27" i="6"/>
  <c r="G118" i="6"/>
  <c r="G116" i="6" s="1"/>
  <c r="D21" i="6"/>
  <c r="K21" i="6"/>
  <c r="G22" i="6"/>
  <c r="D23" i="6"/>
  <c r="D12" i="6" s="1"/>
  <c r="I23" i="6"/>
  <c r="I12" i="6" s="1"/>
  <c r="E24" i="6"/>
  <c r="E13" i="6" s="1"/>
  <c r="J24" i="6"/>
  <c r="F25" i="6"/>
  <c r="H135" i="6"/>
  <c r="E179" i="6"/>
  <c r="E173" i="6" s="1"/>
  <c r="E171" i="6" s="1"/>
  <c r="E272" i="6"/>
  <c r="E270" i="6" s="1"/>
  <c r="E256" i="6"/>
  <c r="E250" i="6" s="1"/>
  <c r="E248" i="6" s="1"/>
  <c r="E329" i="6"/>
  <c r="E327" i="6" s="1"/>
  <c r="E325" i="6" s="1"/>
  <c r="H373" i="6"/>
  <c r="D382" i="6"/>
  <c r="D380" i="6" s="1"/>
  <c r="F382" i="6"/>
  <c r="F380" i="6" s="1"/>
  <c r="D437" i="6"/>
  <c r="D435" i="6" s="1"/>
  <c r="I437" i="6"/>
  <c r="I435" i="6" s="1"/>
  <c r="K437" i="6"/>
  <c r="K435" i="6" s="1"/>
  <c r="F560" i="6"/>
  <c r="J557" i="6"/>
  <c r="F564" i="6"/>
  <c r="E602" i="6"/>
  <c r="E600" i="6" s="1"/>
  <c r="E575" i="6"/>
  <c r="E569" i="6" s="1"/>
  <c r="E567" i="6" s="1"/>
  <c r="E561" i="6"/>
  <c r="J561" i="6"/>
  <c r="J11" i="6" s="1"/>
  <c r="F562" i="6"/>
  <c r="F12" i="6" s="1"/>
  <c r="K562" i="6"/>
  <c r="K12" i="6" s="1"/>
  <c r="D564" i="6"/>
  <c r="D118" i="6"/>
  <c r="D116" i="6" s="1"/>
  <c r="F118" i="6"/>
  <c r="F116" i="6" s="1"/>
  <c r="I118" i="6"/>
  <c r="I116" i="6" s="1"/>
  <c r="K118" i="6"/>
  <c r="K116" i="6" s="1"/>
  <c r="H120" i="6"/>
  <c r="H122" i="6"/>
  <c r="H126" i="6"/>
  <c r="H193" i="6"/>
  <c r="H204" i="6"/>
  <c r="H206" i="6"/>
  <c r="H215" i="6"/>
  <c r="H217" i="6"/>
  <c r="H228" i="6"/>
  <c r="H239" i="6"/>
  <c r="H249" i="6"/>
  <c r="D250" i="6"/>
  <c r="D248" i="6" s="1"/>
  <c r="H251" i="6"/>
  <c r="I250" i="6"/>
  <c r="I248" i="6" s="1"/>
  <c r="K250" i="6"/>
  <c r="K248" i="6" s="1"/>
  <c r="H253" i="6"/>
  <c r="H255" i="6"/>
  <c r="H257" i="6"/>
  <c r="H270" i="6"/>
  <c r="H282" i="6"/>
  <c r="D283" i="6"/>
  <c r="D281" i="6" s="1"/>
  <c r="H284" i="6"/>
  <c r="I283" i="6"/>
  <c r="I281" i="6" s="1"/>
  <c r="K283" i="6"/>
  <c r="K281" i="6" s="1"/>
  <c r="H286" i="6"/>
  <c r="H288" i="6"/>
  <c r="H290" i="6"/>
  <c r="H316" i="6"/>
  <c r="H328" i="6"/>
  <c r="J327" i="6"/>
  <c r="J325" i="6" s="1"/>
  <c r="H330" i="6"/>
  <c r="H332" i="6"/>
  <c r="H334" i="6"/>
  <c r="H424" i="6"/>
  <c r="G439" i="6"/>
  <c r="G437" i="6" s="1"/>
  <c r="H441" i="6"/>
  <c r="H443" i="6"/>
  <c r="H512" i="6"/>
  <c r="H514" i="6"/>
  <c r="E525" i="6"/>
  <c r="E523" i="6" s="1"/>
  <c r="J525" i="6"/>
  <c r="J523" i="6" s="1"/>
  <c r="H528" i="6"/>
  <c r="H530" i="6"/>
  <c r="H532" i="6"/>
  <c r="I564" i="6"/>
  <c r="I14" i="6" s="1"/>
  <c r="K564" i="6"/>
  <c r="K14" i="6" s="1"/>
  <c r="E565" i="6"/>
  <c r="E15" i="6" s="1"/>
  <c r="J565" i="6"/>
  <c r="E778" i="6"/>
  <c r="E776" i="6" s="1"/>
  <c r="J778" i="6"/>
  <c r="J776" i="6" s="1"/>
  <c r="D778" i="6"/>
  <c r="D776" i="6" s="1"/>
  <c r="H868" i="6"/>
  <c r="H870" i="6"/>
  <c r="H872" i="6"/>
  <c r="H869" i="6"/>
  <c r="D566" i="6"/>
  <c r="D16" i="6" s="1"/>
  <c r="F566" i="6"/>
  <c r="F16" i="6" s="1"/>
  <c r="I566" i="6"/>
  <c r="K566" i="6"/>
  <c r="H578" i="6"/>
  <c r="H580" i="6"/>
  <c r="H591" i="6"/>
  <c r="H611" i="6"/>
  <c r="H613" i="6"/>
  <c r="H622" i="6"/>
  <c r="D557" i="6"/>
  <c r="I557" i="6"/>
  <c r="I7" i="6" s="1"/>
  <c r="D561" i="6"/>
  <c r="F561" i="6"/>
  <c r="I561" i="6"/>
  <c r="K561" i="6"/>
  <c r="E562" i="6"/>
  <c r="J562" i="6"/>
  <c r="D563" i="6"/>
  <c r="F563" i="6"/>
  <c r="I563" i="6"/>
  <c r="K563" i="6"/>
  <c r="H641" i="6"/>
  <c r="J564" i="6"/>
  <c r="F565" i="6"/>
  <c r="K565" i="6"/>
  <c r="H643" i="6"/>
  <c r="H566" i="6" s="1"/>
  <c r="H646" i="6"/>
  <c r="H657" i="6"/>
  <c r="H754" i="6"/>
  <c r="H756" i="6"/>
  <c r="H785" i="6"/>
  <c r="H787" i="6"/>
  <c r="H798" i="6"/>
  <c r="H810" i="6"/>
  <c r="I809" i="6"/>
  <c r="H819" i="6"/>
  <c r="D866" i="6"/>
  <c r="D864" i="6" s="1"/>
  <c r="H871" i="6"/>
  <c r="H930" i="6"/>
  <c r="D954" i="6"/>
  <c r="D952" i="6" s="1"/>
  <c r="F954" i="6"/>
  <c r="F952" i="6" s="1"/>
  <c r="I954" i="6"/>
  <c r="I952" i="6" s="1"/>
  <c r="K954" i="6"/>
  <c r="K952" i="6" s="1"/>
  <c r="H956" i="6"/>
  <c r="H958" i="6"/>
  <c r="H960" i="6"/>
  <c r="H962" i="6"/>
  <c r="H965" i="6"/>
  <c r="H974" i="6"/>
  <c r="H976" i="6"/>
  <c r="H18" i="6"/>
  <c r="H492" i="6"/>
  <c r="G490" i="6"/>
  <c r="H22" i="6"/>
  <c r="H28" i="6"/>
  <c r="H173" i="6"/>
  <c r="H568" i="6"/>
  <c r="G557" i="6"/>
  <c r="H576" i="6"/>
  <c r="G565" i="6"/>
  <c r="D635" i="6"/>
  <c r="D633" i="6" s="1"/>
  <c r="D559" i="6"/>
  <c r="F635" i="6"/>
  <c r="F559" i="6"/>
  <c r="I635" i="6"/>
  <c r="I633" i="6" s="1"/>
  <c r="I559" i="6"/>
  <c r="K635" i="6"/>
  <c r="K633" i="6" s="1"/>
  <c r="K559" i="6"/>
  <c r="H637" i="6"/>
  <c r="G560" i="6"/>
  <c r="H639" i="6"/>
  <c r="G562" i="6"/>
  <c r="H1019" i="6"/>
  <c r="G997" i="6"/>
  <c r="H997" i="6" s="1"/>
  <c r="H773" i="6"/>
  <c r="G767" i="6"/>
  <c r="J9" i="6"/>
  <c r="D20" i="6"/>
  <c r="F20" i="6"/>
  <c r="I20" i="6"/>
  <c r="K20" i="6"/>
  <c r="G23" i="6"/>
  <c r="G27" i="6"/>
  <c r="H27" i="6" s="1"/>
  <c r="H40" i="6"/>
  <c r="H42" i="6"/>
  <c r="H44" i="6"/>
  <c r="H46" i="6"/>
  <c r="H48" i="6"/>
  <c r="H50" i="6"/>
  <c r="H52" i="6"/>
  <c r="H72" i="6"/>
  <c r="H74" i="6"/>
  <c r="H85" i="6"/>
  <c r="H117" i="6"/>
  <c r="H119" i="6"/>
  <c r="H121" i="6"/>
  <c r="H123" i="6"/>
  <c r="H125" i="6"/>
  <c r="G129" i="6"/>
  <c r="G127" i="6" s="1"/>
  <c r="H127" i="6" s="1"/>
  <c r="H140" i="6"/>
  <c r="H151" i="6"/>
  <c r="H172" i="6"/>
  <c r="H174" i="6"/>
  <c r="H176" i="6"/>
  <c r="H178" i="6"/>
  <c r="H181" i="6"/>
  <c r="H184" i="6"/>
  <c r="H195" i="6"/>
  <c r="H226" i="6"/>
  <c r="H237" i="6"/>
  <c r="F250" i="6"/>
  <c r="H252" i="6"/>
  <c r="H254" i="6"/>
  <c r="H256" i="6"/>
  <c r="H258" i="6"/>
  <c r="H259" i="6"/>
  <c r="H261" i="6"/>
  <c r="H272" i="6"/>
  <c r="F283" i="6"/>
  <c r="H285" i="6"/>
  <c r="H287" i="6"/>
  <c r="H289" i="6"/>
  <c r="H291" i="6"/>
  <c r="H294" i="6"/>
  <c r="H305" i="6"/>
  <c r="G327" i="6"/>
  <c r="H329" i="6"/>
  <c r="H331" i="6"/>
  <c r="H333" i="6"/>
  <c r="F336" i="6"/>
  <c r="H336" i="6" s="1"/>
  <c r="H349" i="6"/>
  <c r="H381" i="6"/>
  <c r="H385" i="6"/>
  <c r="H387" i="6"/>
  <c r="H389" i="6"/>
  <c r="H391" i="6"/>
  <c r="H426" i="6"/>
  <c r="H436" i="6"/>
  <c r="H438" i="6"/>
  <c r="F439" i="6"/>
  <c r="H440" i="6"/>
  <c r="H442" i="6"/>
  <c r="G444" i="6"/>
  <c r="H445" i="6"/>
  <c r="H448" i="6"/>
  <c r="F459" i="6"/>
  <c r="F457" i="6" s="1"/>
  <c r="H457" i="6" s="1"/>
  <c r="H468" i="6"/>
  <c r="H470" i="6"/>
  <c r="H481" i="6"/>
  <c r="H501" i="6"/>
  <c r="H503" i="6"/>
  <c r="H526" i="6"/>
  <c r="G525" i="6"/>
  <c r="H525" i="6" s="1"/>
  <c r="D560" i="6"/>
  <c r="D10" i="6" s="1"/>
  <c r="G563" i="6"/>
  <c r="G566" i="6"/>
  <c r="K569" i="6"/>
  <c r="K567" i="6" s="1"/>
  <c r="H570" i="6"/>
  <c r="E635" i="6"/>
  <c r="E633" i="6" s="1"/>
  <c r="J635" i="6"/>
  <c r="J633" i="6" s="1"/>
  <c r="F908" i="6"/>
  <c r="H527" i="6"/>
  <c r="H529" i="6"/>
  <c r="H531" i="6"/>
  <c r="H533" i="6"/>
  <c r="H545" i="6"/>
  <c r="H547" i="6"/>
  <c r="H571" i="6"/>
  <c r="H573" i="6"/>
  <c r="H577" i="6"/>
  <c r="H589" i="6"/>
  <c r="H624" i="6"/>
  <c r="H634" i="6"/>
  <c r="H636" i="6"/>
  <c r="H638" i="6"/>
  <c r="H640" i="6"/>
  <c r="H642" i="6"/>
  <c r="H644" i="6"/>
  <c r="H666" i="6"/>
  <c r="H668" i="6"/>
  <c r="H679" i="6"/>
  <c r="H690" i="6"/>
  <c r="H701" i="6"/>
  <c r="H712" i="6"/>
  <c r="H722" i="6"/>
  <c r="H724" i="6"/>
  <c r="H726" i="6"/>
  <c r="H728" i="6"/>
  <c r="H730" i="6"/>
  <c r="H734" i="6"/>
  <c r="H743" i="6"/>
  <c r="H745" i="6"/>
  <c r="H777" i="6"/>
  <c r="H780" i="6"/>
  <c r="H782" i="6"/>
  <c r="H784" i="6"/>
  <c r="H786" i="6"/>
  <c r="H812" i="6"/>
  <c r="H814" i="6"/>
  <c r="H816" i="6"/>
  <c r="E866" i="6"/>
  <c r="E864" i="6" s="1"/>
  <c r="J910" i="6"/>
  <c r="J908" i="6" s="1"/>
  <c r="J868" i="6"/>
  <c r="J866" i="6" s="1"/>
  <c r="J864" i="6" s="1"/>
  <c r="H818" i="6"/>
  <c r="H820" i="6"/>
  <c r="H842" i="6"/>
  <c r="H844" i="6"/>
  <c r="H875" i="6"/>
  <c r="H877" i="6"/>
  <c r="H873" i="6"/>
  <c r="H919" i="6"/>
  <c r="H921" i="6"/>
  <c r="H943" i="6"/>
  <c r="H953" i="6"/>
  <c r="H955" i="6"/>
  <c r="H957" i="6"/>
  <c r="H959" i="6"/>
  <c r="H961" i="6"/>
  <c r="H963" i="6"/>
  <c r="H985" i="6"/>
  <c r="H987" i="6"/>
  <c r="F998" i="6"/>
  <c r="F996" i="6" s="1"/>
  <c r="K998" i="6"/>
  <c r="K996" i="6" s="1"/>
  <c r="I998" i="6"/>
  <c r="H1009" i="6"/>
  <c r="D1020" i="6"/>
  <c r="D1018" i="6" s="1"/>
  <c r="F1020" i="6"/>
  <c r="I1020" i="6"/>
  <c r="I1018" i="6" s="1"/>
  <c r="K1020" i="6"/>
  <c r="K1018" i="6" s="1"/>
  <c r="H1022" i="6"/>
  <c r="E1020" i="6"/>
  <c r="E1018" i="6" s="1"/>
  <c r="H1024" i="6"/>
  <c r="J1020" i="6"/>
  <c r="J1018" i="6" s="1"/>
  <c r="H1026" i="6"/>
  <c r="I15" i="6"/>
  <c r="H1028" i="6"/>
  <c r="H1031" i="6"/>
  <c r="H1051" i="6"/>
  <c r="H1062" i="6"/>
  <c r="H1064" i="6"/>
  <c r="H1098" i="6"/>
  <c r="H1100" i="6"/>
  <c r="H1102" i="6"/>
  <c r="H1104" i="6"/>
  <c r="H1106" i="6"/>
  <c r="H1108" i="6"/>
  <c r="H1119" i="6"/>
  <c r="G1097" i="6"/>
  <c r="H1053" i="6"/>
  <c r="H1086" i="6"/>
  <c r="D996" i="6"/>
  <c r="G1006" i="6"/>
  <c r="G1018" i="6"/>
  <c r="I996" i="6"/>
  <c r="H1005" i="6"/>
  <c r="J998" i="6"/>
  <c r="J996" i="6" s="1"/>
  <c r="H1003" i="6"/>
  <c r="H999" i="6"/>
  <c r="G1004" i="6"/>
  <c r="G998" i="6" s="1"/>
  <c r="H1000" i="6"/>
  <c r="H1002" i="6"/>
  <c r="H1006" i="6"/>
  <c r="H1021" i="6"/>
  <c r="H1023" i="6"/>
  <c r="H1025" i="6"/>
  <c r="H1027" i="6"/>
  <c r="H1029" i="6"/>
  <c r="H941" i="6"/>
  <c r="H897" i="6"/>
  <c r="H867" i="6"/>
  <c r="G778" i="6"/>
  <c r="H789" i="6"/>
  <c r="G811" i="6"/>
  <c r="H822" i="6"/>
  <c r="G776" i="6"/>
  <c r="H800" i="6"/>
  <c r="H932" i="6"/>
  <c r="G523" i="6"/>
  <c r="H523" i="6" s="1"/>
  <c r="H536" i="6"/>
  <c r="G534" i="6"/>
  <c r="H534" i="6" s="1"/>
  <c r="H490" i="6"/>
  <c r="H335" i="6"/>
  <c r="H162" i="6"/>
  <c r="H129" i="6"/>
  <c r="G39" i="6"/>
  <c r="H655" i="6"/>
  <c r="H30" i="6"/>
  <c r="G292" i="6"/>
  <c r="H292" i="6" s="1"/>
  <c r="F303" i="6"/>
  <c r="H303" i="6" s="1"/>
  <c r="G314" i="6"/>
  <c r="H314" i="6" s="1"/>
  <c r="G347" i="6"/>
  <c r="H347" i="6" s="1"/>
  <c r="F358" i="6"/>
  <c r="G369" i="6"/>
  <c r="H369" i="6" s="1"/>
  <c r="G415" i="6"/>
  <c r="E16" i="6" l="1"/>
  <c r="H358" i="6"/>
  <c r="H360" i="6"/>
  <c r="G866" i="6"/>
  <c r="G864" i="6" s="1"/>
  <c r="H864" i="6" s="1"/>
  <c r="G13" i="6"/>
  <c r="H439" i="6"/>
  <c r="H383" i="6"/>
  <c r="G25" i="6"/>
  <c r="G21" i="6"/>
  <c r="G10" i="6" s="1"/>
  <c r="E564" i="6"/>
  <c r="D7" i="6"/>
  <c r="I16" i="6"/>
  <c r="J15" i="6"/>
  <c r="D14" i="6"/>
  <c r="E11" i="6"/>
  <c r="J7" i="6"/>
  <c r="K10" i="6"/>
  <c r="G20" i="6"/>
  <c r="J16" i="6"/>
  <c r="K560" i="6"/>
  <c r="D15" i="6"/>
  <c r="F15" i="6"/>
  <c r="F7" i="6"/>
  <c r="K15" i="6"/>
  <c r="E7" i="6"/>
  <c r="H39" i="6"/>
  <c r="H776" i="6"/>
  <c r="H778" i="6"/>
  <c r="H888" i="6"/>
  <c r="H908" i="6"/>
  <c r="H25" i="6"/>
  <c r="H382" i="6"/>
  <c r="H41" i="6"/>
  <c r="K16" i="6"/>
  <c r="J13" i="6"/>
  <c r="E9" i="6"/>
  <c r="H866" i="6"/>
  <c r="H1004" i="6"/>
  <c r="E25" i="6"/>
  <c r="E14" i="6" s="1"/>
  <c r="J19" i="6"/>
  <c r="H561" i="6"/>
  <c r="H562" i="6"/>
  <c r="H723" i="6"/>
  <c r="G721" i="6"/>
  <c r="H721" i="6" s="1"/>
  <c r="H404" i="6"/>
  <c r="G402" i="6"/>
  <c r="H402" i="6" s="1"/>
  <c r="G9" i="6"/>
  <c r="G11" i="6"/>
  <c r="K558" i="6"/>
  <c r="K556" i="6" s="1"/>
  <c r="F558" i="6"/>
  <c r="F556" i="6" s="1"/>
  <c r="G564" i="6"/>
  <c r="G558" i="6" s="1"/>
  <c r="H564" i="6"/>
  <c r="G569" i="6"/>
  <c r="H569" i="6" s="1"/>
  <c r="J17" i="6"/>
  <c r="H116" i="6"/>
  <c r="I866" i="6"/>
  <c r="I864" i="6" s="1"/>
  <c r="H910" i="6"/>
  <c r="J560" i="6"/>
  <c r="H557" i="6"/>
  <c r="H118" i="6"/>
  <c r="E560" i="6"/>
  <c r="E558" i="6" s="1"/>
  <c r="E556" i="6" s="1"/>
  <c r="K13" i="6"/>
  <c r="F13" i="6"/>
  <c r="H13" i="6" s="1"/>
  <c r="J12" i="6"/>
  <c r="K11" i="6"/>
  <c r="F11" i="6"/>
  <c r="H11" i="6" s="1"/>
  <c r="E21" i="6"/>
  <c r="E41" i="6"/>
  <c r="E39" i="6" s="1"/>
  <c r="H602" i="6"/>
  <c r="G600" i="6"/>
  <c r="H600" i="6" s="1"/>
  <c r="H952" i="6"/>
  <c r="F14" i="6"/>
  <c r="J14" i="6"/>
  <c r="I13" i="6"/>
  <c r="D13" i="6"/>
  <c r="E12" i="6"/>
  <c r="I11" i="6"/>
  <c r="D11" i="6"/>
  <c r="H954" i="6"/>
  <c r="H559" i="6"/>
  <c r="F1018" i="6"/>
  <c r="H1020" i="6"/>
  <c r="G567" i="6"/>
  <c r="H567" i="6" s="1"/>
  <c r="F21" i="6"/>
  <c r="F10" i="6" s="1"/>
  <c r="F437" i="6"/>
  <c r="H327" i="6"/>
  <c r="G325" i="6"/>
  <c r="H325" i="6" s="1"/>
  <c r="H23" i="6"/>
  <c r="G12" i="6"/>
  <c r="K19" i="6"/>
  <c r="K17" i="6" s="1"/>
  <c r="K9" i="6"/>
  <c r="F9" i="6"/>
  <c r="H20" i="6"/>
  <c r="H767" i="6"/>
  <c r="G765" i="6"/>
  <c r="H765" i="6" s="1"/>
  <c r="H560" i="6"/>
  <c r="F633" i="6"/>
  <c r="H633" i="6" s="1"/>
  <c r="H635" i="6"/>
  <c r="H459" i="6"/>
  <c r="H1018" i="6"/>
  <c r="H563" i="6"/>
  <c r="H565" i="6"/>
  <c r="G16" i="6"/>
  <c r="H444" i="6"/>
  <c r="G435" i="6"/>
  <c r="G26" i="6"/>
  <c r="H283" i="6"/>
  <c r="F281" i="6"/>
  <c r="H281" i="6" s="1"/>
  <c r="H250" i="6"/>
  <c r="F248" i="6"/>
  <c r="H248" i="6" s="1"/>
  <c r="I19" i="6"/>
  <c r="I17" i="6" s="1"/>
  <c r="I9" i="6"/>
  <c r="D19" i="6"/>
  <c r="D17" i="6" s="1"/>
  <c r="D9" i="6"/>
  <c r="I558" i="6"/>
  <c r="I556" i="6" s="1"/>
  <c r="D558" i="6"/>
  <c r="D556" i="6" s="1"/>
  <c r="G7" i="6"/>
  <c r="H1097" i="6"/>
  <c r="G1095" i="6"/>
  <c r="H1095" i="6" s="1"/>
  <c r="H998" i="6"/>
  <c r="G996" i="6"/>
  <c r="H996" i="6" s="1"/>
  <c r="H811" i="6"/>
  <c r="G809" i="6"/>
  <c r="H809" i="6" s="1"/>
  <c r="G14" i="6"/>
  <c r="H415" i="6"/>
  <c r="G413" i="6"/>
  <c r="H413" i="6" s="1"/>
  <c r="H7" i="6" l="1"/>
  <c r="G19" i="6"/>
  <c r="H10" i="6"/>
  <c r="D8" i="6"/>
  <c r="D6" i="6" s="1"/>
  <c r="I8" i="6"/>
  <c r="I6" i="6" s="1"/>
  <c r="K8" i="6"/>
  <c r="K6" i="6" s="1"/>
  <c r="E10" i="6"/>
  <c r="E8" i="6" s="1"/>
  <c r="E6" i="6" s="1"/>
  <c r="E19" i="6"/>
  <c r="E17" i="6" s="1"/>
  <c r="G17" i="6"/>
  <c r="J558" i="6"/>
  <c r="J556" i="6" s="1"/>
  <c r="J10" i="6"/>
  <c r="J8" i="6" s="1"/>
  <c r="J6" i="6" s="1"/>
  <c r="H26" i="6"/>
  <c r="G15" i="6"/>
  <c r="F8" i="6"/>
  <c r="F6" i="6" s="1"/>
  <c r="H9" i="6"/>
  <c r="H21" i="6"/>
  <c r="H16" i="6"/>
  <c r="F19" i="6"/>
  <c r="H12" i="6"/>
  <c r="F435" i="6"/>
  <c r="H435" i="6" s="1"/>
  <c r="H437" i="6"/>
  <c r="G8" i="6"/>
  <c r="H14" i="6"/>
  <c r="H558" i="6"/>
  <c r="G556" i="6"/>
  <c r="C17" i="2"/>
  <c r="H15" i="6" l="1"/>
  <c r="F17" i="6"/>
  <c r="H17" i="6" s="1"/>
  <c r="H19" i="6"/>
  <c r="H556" i="6"/>
  <c r="G6" i="6"/>
  <c r="H8" i="6"/>
  <c r="H6" i="6" l="1"/>
</calcChain>
</file>

<file path=xl/comments1.xml><?xml version="1.0" encoding="utf-8"?>
<comments xmlns="http://schemas.openxmlformats.org/spreadsheetml/2006/main">
  <authors>
    <author>Author</author>
  </authors>
  <commentList>
    <comment ref="B56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<sst xmlns="http://schemas.openxmlformats.org/spreadsheetml/2006/main" count="1383" uniqueCount="249">
  <si>
    <t>პროგრამული კოდი</t>
  </si>
  <si>
    <t>დასახელება</t>
  </si>
  <si>
    <t>ხარჯების დასახელება</t>
  </si>
  <si>
    <t>2015 წლის ფაქტიური ხარჯი</t>
  </si>
  <si>
    <t>2017 წლის ბიუჯეტის ზღვრული ნორმა</t>
  </si>
  <si>
    <t>სხვაობა</t>
  </si>
  <si>
    <t>2018 წელი</t>
  </si>
  <si>
    <t>2019 წელი</t>
  </si>
  <si>
    <t>2020 წელი</t>
  </si>
  <si>
    <t xml:space="preserve">აჭარის ავტონომიური რესპუბლიკის განათლების, კულტურისა და სპორტის სამინისტროს 2017 წლის ბიუჯეტის პროექტის </t>
  </si>
  <si>
    <t>მ ო ნ ა ც ე მ ე ბ ი</t>
  </si>
  <si>
    <t>სულ:</t>
  </si>
  <si>
    <t>მომუშავეთა რიცხოვნება</t>
  </si>
  <si>
    <t>ხარჯები</t>
  </si>
  <si>
    <t>მ.შ. შრომის ანაზღაურება</t>
  </si>
  <si>
    <t>საქონელი და მომსახურება</t>
  </si>
  <si>
    <t>სოციალური უზრუნველყოფა</t>
  </si>
  <si>
    <t>სუბსიდიები</t>
  </si>
  <si>
    <t>გრანტები</t>
  </si>
  <si>
    <t>სხვა ხარჯები</t>
  </si>
  <si>
    <t>არაფინანსური აქტივების ზრდა</t>
  </si>
  <si>
    <t>ვალდებულების კლება</t>
  </si>
  <si>
    <t>05 01</t>
  </si>
  <si>
    <t>აჭარის ავტონომიური რესპუბლიკის განათლების, კულტურისა და სპორტის სამინისტრო</t>
  </si>
  <si>
    <t>განათლების მართვა, კულტურისა და სპორტის სფეროს პოლიტიკის შემუშავება და მართვა</t>
  </si>
  <si>
    <t>განათლების ხელშეწყობა და ხარისხის გაუმჯობესება</t>
  </si>
  <si>
    <t>05 02</t>
  </si>
  <si>
    <t>05 03</t>
  </si>
  <si>
    <t>ბათუმის რესურსცენტრი</t>
  </si>
  <si>
    <t>ქობულეთის რესურსცენტრი</t>
  </si>
  <si>
    <t>ხელვაჩაურის რესურსცენტრი</t>
  </si>
  <si>
    <t>ქედის რესურსცენტრი</t>
  </si>
  <si>
    <t>შუახევის რესურსცენტრი</t>
  </si>
  <si>
    <t>ხულოს რესურსცენტრი</t>
  </si>
  <si>
    <t>05 03 01</t>
  </si>
  <si>
    <t>05 03 02</t>
  </si>
  <si>
    <t>05 03 03</t>
  </si>
  <si>
    <t>05 03 04</t>
  </si>
  <si>
    <t>საგანმანათლებლო დაწესებულებების ინფრასტრუქტურის გაუმჯობესება და ინვენტარით აღჭურვა</t>
  </si>
  <si>
    <t>05 04</t>
  </si>
  <si>
    <t>საჯარო სკოლების ინფრასტრუქტურის გაუმჯობესება</t>
  </si>
  <si>
    <t>საპანსიონო ინფრასტრუქტურის გაუმჯობესება და ინვენტარით აღჭურვა</t>
  </si>
  <si>
    <t>სპორტის განვითარების ხელშეწყობა სკოლებში</t>
  </si>
  <si>
    <t>05 04 01</t>
  </si>
  <si>
    <t>05 04 02</t>
  </si>
  <si>
    <t>05 04 03</t>
  </si>
  <si>
    <t>05 04 04</t>
  </si>
  <si>
    <t>05 05</t>
  </si>
  <si>
    <t>განათლების ხელმისაწვდომობის გაზრდა</t>
  </si>
  <si>
    <t>ვასწავლოთ მომავალი წარმატებისთვის</t>
  </si>
  <si>
    <t>საჯარო სკოლების ბიბლიოთეკების განვითარება</t>
  </si>
  <si>
    <t>სტუდენტთა დახმარება</t>
  </si>
  <si>
    <t>უმაღლესი განათლების ხელშეწყობა</t>
  </si>
  <si>
    <t>უცხოეთში სტაჟირება</t>
  </si>
  <si>
    <t>05 05 01</t>
  </si>
  <si>
    <t>05 05 02</t>
  </si>
  <si>
    <t>განათლების ხარისხის გაუმჯობესება</t>
  </si>
  <si>
    <t>05 06</t>
  </si>
  <si>
    <t>სასკოლო კლუბების ხელშეწყობა</t>
  </si>
  <si>
    <t>კონკურსები და ოლიმპიადები</t>
  </si>
  <si>
    <t>სწავლა საზღვარგარეთ</t>
  </si>
  <si>
    <t>05 06 01</t>
  </si>
  <si>
    <t>05 06 02</t>
  </si>
  <si>
    <t>05</t>
  </si>
  <si>
    <t>05 02 01</t>
  </si>
  <si>
    <t>05 02 02</t>
  </si>
  <si>
    <t>05 02 03</t>
  </si>
  <si>
    <t>05 02 04</t>
  </si>
  <si>
    <t>05 02 05</t>
  </si>
  <si>
    <t>05 02 06</t>
  </si>
  <si>
    <t>05 04 05</t>
  </si>
  <si>
    <t>05 04 06</t>
  </si>
  <si>
    <t>აჭარაში მოქმედი სახელმწიფო უმაღლესი საგანმანათლებლო დაწესებულებების სამეცნიერო-კვლევითი საქმიანობის ხელშეწყობა და ინფრასტრუქტურის გაუმჯობესება</t>
  </si>
  <si>
    <t xml:space="preserve">სსიპ - შოთა რუსთაველის სახელმწიფო უნივერსიტეტი </t>
  </si>
  <si>
    <t xml:space="preserve">სსიპ - სასწავლო უნივერსიტეტი-ბათუმის სახელმწიფო საზღვაო აკადემია </t>
  </si>
  <si>
    <t>05 06 03</t>
  </si>
  <si>
    <t>სსიპ - ბათუმის ხელოვნების სასწავლო უნივერსიტეტი</t>
  </si>
  <si>
    <t>05 07</t>
  </si>
  <si>
    <t>გაძლიერებული (ინგლისური ენა, ფიზიკა-მათემატიკა) და ინკლუზიური სწავლება</t>
  </si>
  <si>
    <t xml:space="preserve">05 07 01 </t>
  </si>
  <si>
    <t>ქალაქ ბათუმის 
N4 საჯარო სკოლის - უცხო ენების გაძლიერებული სწავლება</t>
  </si>
  <si>
    <t>05 07 02</t>
  </si>
  <si>
    <t>ქალაქ ბათუმის N6 საჯარო სკოლის - გაძლიერებული ფიზიკა-მათემატიკის სწავლება</t>
  </si>
  <si>
    <t>05 07 03</t>
  </si>
  <si>
    <t>სსიპ ქალაქ ბათუმის N26 საჯარო სკოლის ინკლუზიური სწავლება</t>
  </si>
  <si>
    <t>05 08</t>
  </si>
  <si>
    <t>უწყვეტი განათლება</t>
  </si>
  <si>
    <t>05 09</t>
  </si>
  <si>
    <t>საჯარო სკოლების განვითარების ხელშეწყობა, რომლებიც ახორციელებენ საპანსიონო მომსახურებას</t>
  </si>
  <si>
    <t>05 09 01</t>
  </si>
  <si>
    <t>სსიპ „სოფელ სალიბაურის N 2 საჯარო სკოლის“ საპანსიონო მომსახურება</t>
  </si>
  <si>
    <t>05 09 02</t>
  </si>
  <si>
    <t>სსიპ „ჩაისუბნის N2 საჯარო სკოლის“ საპანსიონო მომსახურება</t>
  </si>
  <si>
    <t>05 09 03</t>
  </si>
  <si>
    <t>ფრიდონ თურმანიძის სახელობის ქედის მუნიციპალიტეტის სოფელ მერისის საჯარო სკოლის საპანსიონო მომსახურება</t>
  </si>
  <si>
    <t>05 09 04</t>
  </si>
  <si>
    <t>სსიპ „დაბა შუახევის საჯარო სკოლის“ საპანსიონო მომსახურება</t>
  </si>
  <si>
    <t>სახელოვნებო განათლების ხელშეწყობა</t>
  </si>
  <si>
    <t>05 10</t>
  </si>
  <si>
    <t>ა(ა)იპ „მელიტონ ბალანჩივაძის სახელობის ხელოვნების სკოლა“</t>
  </si>
  <si>
    <t>ა(ა)იპ „ქ. ბათუმის ზაქარია ფალიაშვილის სახელობის სამუსიკო სკოლა“</t>
  </si>
  <si>
    <t>ა(ა)იპ „ქ. ბათუმის რევაზ ლაღიძის სახელობის სამუსიკო სკოლა“</t>
  </si>
  <si>
    <t>ა(ა)იპ „ქ. ბათუმის ვახტანგ ჭაბუკიანის სახელობის კლასიკური ბალეტის სკოლა“</t>
  </si>
  <si>
    <t>ა(ა)იპ „აჭარის ხალხური ხელოვნების სკოლა“</t>
  </si>
  <si>
    <t>ა(ა)იპ „ნიკოლოზ კანდელაკის სახელობის სამხატვრო სკოლა“</t>
  </si>
  <si>
    <t>ა(ა)იპ „ქ. ბათუმის მოსწავლე ახალგაზრდობის სასახლე“</t>
  </si>
  <si>
    <t>05 10 01</t>
  </si>
  <si>
    <t>05 10 02</t>
  </si>
  <si>
    <t>05 10 03</t>
  </si>
  <si>
    <t>05 10 04</t>
  </si>
  <si>
    <t>05 10 05</t>
  </si>
  <si>
    <t>05 10 06</t>
  </si>
  <si>
    <t>05 10 07</t>
  </si>
  <si>
    <t>05 11</t>
  </si>
  <si>
    <t>სკოლისგარეშე სასპორტო საგანმანათლებლო დაწესებულებების ხელშეწყობა</t>
  </si>
  <si>
    <t>05 11 01</t>
  </si>
  <si>
    <t>05 11 02</t>
  </si>
  <si>
    <t>ა(ა)იპ „ქ. ბათუმის სასპორტო სკოლა“</t>
  </si>
  <si>
    <t>ა(ა)იპ „ქ. ბათუმის საჩოგბურთო კომპლექსი“</t>
  </si>
  <si>
    <t>05 01;
05 02;
05 03;
05 04;
05 05;
05 06;
05 07;
05 08;
05 09;
05 10;
05 11</t>
  </si>
  <si>
    <t>ზოგადი, პროფესიული და უმაღლესი განათლების ხელშეწყობა</t>
  </si>
  <si>
    <t>05 12</t>
  </si>
  <si>
    <t>კულტურის განვითარება, ხელშეწყობა და პოპულარიზაცია</t>
  </si>
  <si>
    <t>საშემსრულებლო ხელოვნების ხელშეწყობა</t>
  </si>
  <si>
    <t>05 12 04</t>
  </si>
  <si>
    <t>05 12 01</t>
  </si>
  <si>
    <t>კულტურის ღონისძიების ორგანიზება</t>
  </si>
  <si>
    <t>კულტურის თანამედროვე მიმართულებების განვითარების ხელშეწყობა</t>
  </si>
  <si>
    <t>05 12 01 02</t>
  </si>
  <si>
    <t>05 12 01 01</t>
  </si>
  <si>
    <t>აჭარაში კინოხელოვნების განვითარების ხელშეწყობა</t>
  </si>
  <si>
    <t>05 12 01 03</t>
  </si>
  <si>
    <t>ხელოვნების განვითარების ხელშეწყობა და კულტურის პოპულარიზაცია სოფლად</t>
  </si>
  <si>
    <t>05 12 01 04</t>
  </si>
  <si>
    <t>კულტურულ-შემოქმედებითი პროდუქტების ბრენდირება და მაკეტინგი ადგილობრივ და საეთაშორისო ბაზარზე</t>
  </si>
  <si>
    <t>05 12 01 05</t>
  </si>
  <si>
    <t>05 12 02</t>
  </si>
  <si>
    <t>კულტურის ორგანიზაციების ინსტიტუციური განვითარების ხელშეწყობა</t>
  </si>
  <si>
    <t>05 12 02 01</t>
  </si>
  <si>
    <t>თეატრებსა და მუსიკალურ ცენტრში მენეჯმენტისა და შემოქმედებითი პროცესების გაუმჯობესების ხელშეწყობა</t>
  </si>
  <si>
    <t>05 12 02 02</t>
  </si>
  <si>
    <t>სამუზეუმო საქმიანობის განვითარების ხელშეწყობა</t>
  </si>
  <si>
    <t>კულტურის სფეროს ინფორმირება და ხელშეწყობა დაფინანსების ალტერნატიული წყაროს მოძიებაში</t>
  </si>
  <si>
    <t>05 12 02 03</t>
  </si>
  <si>
    <t>05 12 03</t>
  </si>
  <si>
    <t>არამატერიალური კულტურული მემკვიდრეობის დაცვა და პოპულარიზაცია</t>
  </si>
  <si>
    <t>კულტურის ტურიზმის განვითარების ხელშეწყობა</t>
  </si>
  <si>
    <t>ფოლკლორის ხელშეწყობა</t>
  </si>
  <si>
    <t>05 12 06</t>
  </si>
  <si>
    <t>კულტურული ცხოვრების გააქტიურება და პოპულარიზაცია</t>
  </si>
  <si>
    <t>05 12 07</t>
  </si>
  <si>
    <t>ხელოვნებისა და კულტურის საქმიანობის ხელშეწყობა და პოპულარიზაცია</t>
  </si>
  <si>
    <t>05 12 07 01</t>
  </si>
  <si>
    <t>05 12 07 02</t>
  </si>
  <si>
    <t>კულტურული ცხოვრების ხელშეწყობა სოფლად</t>
  </si>
  <si>
    <t>05 12 07 03</t>
  </si>
  <si>
    <t>კულტურის პროდუქტების მარკეტინგი</t>
  </si>
  <si>
    <t>კულტურის სფეროს წარმომადგენელთა პროფესიული განვითარების ხელშეწყობა</t>
  </si>
  <si>
    <t>05 12 08</t>
  </si>
  <si>
    <t>05 12 09</t>
  </si>
  <si>
    <t>კულტურული მემკვიდრეობის დაცვა, განვითარება და პოპულარიზაცია</t>
  </si>
  <si>
    <t>კულტურული მემკვიდრეობის მართვა</t>
  </si>
  <si>
    <t>აჭარაში დაცული კულტურული მემკვიდრეობის უძრავი ძეგლების რეაბილიტაცია კონსერვაცია</t>
  </si>
  <si>
    <t>05 12 10</t>
  </si>
  <si>
    <t>მუზეუმებისა და გალერეების განვითარება</t>
  </si>
  <si>
    <t>05 12 10 01</t>
  </si>
  <si>
    <t>05 12 10 02</t>
  </si>
  <si>
    <t>სსიპ „აჭარის ხარიტონ ახვლედიანის სახელობის მუზეუმი“</t>
  </si>
  <si>
    <t>სსიპ „ბათუმის არქეოლოგიური მუზეუმი“</t>
  </si>
  <si>
    <t>სსიპ „აჭარის ხელოვნების მუზეუმი“</t>
  </si>
  <si>
    <t>ა(ა)იპ „თანამედროვე ხელოვნების სივრცე“</t>
  </si>
  <si>
    <t>05 12 11</t>
  </si>
  <si>
    <t>სასცენო და სამუსიკო ხელოვნების ხელშეწყობა</t>
  </si>
  <si>
    <t>05 12 11 01</t>
  </si>
  <si>
    <t>05 12 11 02</t>
  </si>
  <si>
    <t>05 12 11 03</t>
  </si>
  <si>
    <t>05 12 11 04</t>
  </si>
  <si>
    <t>სსიპ „ბათუმის თოჯინებისა და მოზარდ მაყურებელთა პროფესიული სახელმწიფო თეატრი“</t>
  </si>
  <si>
    <t>სსიპ „აჭარის მელიტონ კუხიანიძის სახელობის სიმღერისა და ცეკვის სახელმწიფო ანსამბლი“</t>
  </si>
  <si>
    <t>სსიპ „ბათუმის სახელმწიფო მუსიკალური ცენტრი“</t>
  </si>
  <si>
    <t>სსიპ „ბათუმის ილია ჭავჭავაძის სახელობის სახელმწიფო პროფესიული დრამატული თეატრი“</t>
  </si>
  <si>
    <t>სსიპ „აჭარის სახელმწიფო ვოკალური ანსამბლი ბათუმი“</t>
  </si>
  <si>
    <t>მწერალთა შემოქმედებითი კავშირის მხარდაჭერა</t>
  </si>
  <si>
    <t>05 12 12</t>
  </si>
  <si>
    <t>05 12 12 01</t>
  </si>
  <si>
    <t>05 12 12 02</t>
  </si>
  <si>
    <t>05 12 12 03</t>
  </si>
  <si>
    <t>შემოქმედებითი კავშირების მხარდაჭერა</t>
  </si>
  <si>
    <t>05 13</t>
  </si>
  <si>
    <t xml:space="preserve">სპორტის განვითარების ხელშეწყობა, პოპულარიზაცია და ახალგაზრდობის საქმეთა სფეროს ხელშეწყობა </t>
  </si>
  <si>
    <t>05 13 01</t>
  </si>
  <si>
    <t>სპორტისა და ახალგაზრდობის საქმეთა სფეროს მართვა</t>
  </si>
  <si>
    <t>05 13 02</t>
  </si>
  <si>
    <t>სპორტის ხელშეწყობა</t>
  </si>
  <si>
    <t>05 13 02 01</t>
  </si>
  <si>
    <t>05 13 02 02</t>
  </si>
  <si>
    <t xml:space="preserve">05 13 02 03 </t>
  </si>
  <si>
    <t>05 13 02 04</t>
  </si>
  <si>
    <t>05 13 02 05</t>
  </si>
  <si>
    <t>05 13 03</t>
  </si>
  <si>
    <t>სპორტული ღონისძიებები</t>
  </si>
  <si>
    <t>აჭარის ნაკრები გუნდების წევრთა, მთავარ და პირად მწვრთნელთა მიერ მიღწეული განსაკუთრებული წარმატებების წასახალისებლად ერთჯერადი ფულადი ჯილდოები</t>
  </si>
  <si>
    <t>სათამაშო და ინდივიდუალურ სახეობათა განვითარების ხელშეწყობა</t>
  </si>
  <si>
    <t>აჭარის სპორტის სახეობათა ნაკრები გუნდების მზადება ,,ახალგაზრდული ოლიმპიური ფესტივალი თბილისი – 2015”</t>
  </si>
  <si>
    <t>მწვრთნელთა, მსაჯთა და სპორტსმენთა სოციალური  მხარდაჭერა და წახალისება</t>
  </si>
  <si>
    <t>ახალგაზრდულ საქმეთა სფეროს ხელშეწყობა</t>
  </si>
  <si>
    <t>05 14</t>
  </si>
  <si>
    <t>2018 წლის მსოფლიო საჭადრაკო ოლიმპიადის მხარდაჭერა</t>
  </si>
  <si>
    <t>05 14 01</t>
  </si>
  <si>
    <t>05 14 02</t>
  </si>
  <si>
    <t>ა(ა)იპ  2018 წლის მსოფლიო საჭადრაკო ოლიმპიადის საორგანიზაციო კომიტეტი</t>
  </si>
  <si>
    <t>2018 წლის მსოფლიო საჭადრაკო ოლიმპიადის მზადების ხელშეწყობა</t>
  </si>
  <si>
    <t>ა(ა)იპ მწერალთა სახლი</t>
  </si>
  <si>
    <t>მხატვართა კავშირი</t>
  </si>
  <si>
    <t>სსიპ „აჭარის ხალხური ცეკვის სახელმწიფო ანსამბლი ,,ხორუმი“</t>
  </si>
  <si>
    <t>საჯარო სკოლების მატერიალური ბაზის გაუმჯობესება</t>
  </si>
  <si>
    <t>05 12 14</t>
  </si>
  <si>
    <t>N</t>
  </si>
  <si>
    <t>2017 წლის  პროექტი</t>
  </si>
  <si>
    <t>შემცირდეს კომფერენციების მოწყობის ღირებულება, საზაფხულო სკოლის ღირებულება და უცხოენოვანი სამეცნიერო/სახელმძღვანელო ლიტერატურის თარგმნა/ბეჭდვა
(რატომაა გაზრდილი 2016 წლის მიმართებაში აღნიშნული ხარჯები? დეტალურად ღონისძიების ჩაშლა? ვინ არჩევს სათარგმნ ლიტერატურას? ვის ურიგებთ?)</t>
  </si>
  <si>
    <t>1 500  ლარით სტაჟორის დაფინანსება, რამ გამოიწვია?
(შემცირდეს)</t>
  </si>
  <si>
    <t>სსიპ-ბათუმის ხელოვნების სასწავლო უნივერსიტეტი</t>
  </si>
  <si>
    <t>შენიშვნები</t>
  </si>
  <si>
    <t>რესპუბლიკური ბიუჯეტიდან ამოღებული იქნეს შრომის ანაზღაურება, დაფინანსება მოიპოვონ თბილისიდან.</t>
  </si>
  <si>
    <t>გაიშიფროსქვეპროგრამის ყველა ღონისძიება
(რა ხარჯია გათვალისწინებული ღონისძიებაში, დეტალურად)</t>
  </si>
  <si>
    <t>გაიშიფროს დეტალურად და განიმარტოს სახელმწიფო შესყიდვის განხორციელების შესახებ ინფორმაცია</t>
  </si>
  <si>
    <t>ვინ ჩაატარებს და დეტალური გაშიფვრა ხარჯების</t>
  </si>
  <si>
    <t>ვინ ატარებს და დეტალური გაშიფვრა ხარჯების</t>
  </si>
  <si>
    <t>ვინ ატარებს და დეტალური გაშიფვრა ხარჯებისა და ღონისძიებების
(სასურველია ტრენინგების ჩასატარებლად მოწვეული იქნეს უცხოელი სპეცაიალისტი)</t>
  </si>
  <si>
    <t>ღონისძიება (არაო)</t>
  </si>
  <si>
    <t>ავეჯი გაშიფრონ დეტალურად</t>
  </si>
  <si>
    <t>ხელფასების ზრდა იურისტი, შესყოდვები, დაცვა,  არაო)</t>
  </si>
  <si>
    <t>ხელფასების 15%-იანი ზრდა არაო
მივლინების ხარჯები 132 400 ლარი სად მიდის და რა ხარჯებია სავარაუდოდ გათვალისწინებულიო</t>
  </si>
  <si>
    <t>მივლინება სად მიდიან და რა ხარჯია გათვალისწინებული დეტალურად</t>
  </si>
  <si>
    <t>2017 წლის ბიუჯეტის პროექტზე შენიშვნების  შესახებ</t>
  </si>
  <si>
    <t>კულტურის პოპულარიზაცია და შემოქმედებითი ინდუსტრიების განვითარების ხელშეწყობა</t>
  </si>
  <si>
    <t>კულტურის სფეროს ხელშეწყობა დაფინანსების ალტერნატიული წყაროს მოძიებაში</t>
  </si>
  <si>
    <t>კულტურული  ტურიზმის განვითარების ხელშეწყობა</t>
  </si>
  <si>
    <t>05 12 12 04</t>
  </si>
  <si>
    <t>05 12 12 05</t>
  </si>
  <si>
    <t>05 12 12 06</t>
  </si>
  <si>
    <t>2016 წლის გეგმა</t>
  </si>
  <si>
    <t>პროგრამა/ქვეპროგრამის დასახელება</t>
  </si>
  <si>
    <t>დაზუსტებული</t>
  </si>
  <si>
    <t>ფაქტი</t>
  </si>
  <si>
    <t>შესრულების %</t>
  </si>
  <si>
    <t>ა)  ა(ა)იპ  2018 წლის მსოფლიო საჭადრაკო ოლიმპიადის საორგანიზაციო კომიტეტი</t>
  </si>
  <si>
    <t>ბ) 2018 წლის მსოფლიო საჭადრაკო ოლიმპიადის მზადების ხელშეწყობა</t>
  </si>
  <si>
    <t>2017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</si>
</sst>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Sulfaen"/>
    </font>
    <font>
      <sz val="8"/>
      <color theme="1"/>
      <name val="Sulfaen"/>
    </font>
    <font>
      <b/>
      <sz val="11"/>
      <color theme="1"/>
      <name val="Sulfaen"/>
    </font>
    <font>
      <sz val="11"/>
      <color theme="1"/>
      <name val="Sulfaen"/>
    </font>
    <font>
      <b/>
      <sz val="10"/>
      <color theme="1"/>
      <name val="Sulfaen"/>
    </font>
    <font>
      <b/>
      <sz val="9"/>
      <color rgb="FFFF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theme="1"/>
      <name val="Sylfaen"/>
      <family val="1"/>
    </font>
    <font>
      <sz val="12"/>
      <color theme="1"/>
      <name val="Sylfaen"/>
      <family val="1"/>
    </font>
    <font>
      <b/>
      <sz val="10"/>
      <color theme="1"/>
      <name val="Sylfaen"/>
      <family val="1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theme="3" tint="-0.249977111117893"/>
      <name val="Calibri"/>
      <family val="2"/>
      <scheme val="minor"/>
    </font>
    <font>
      <b/>
      <sz val="12"/>
      <color theme="1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9" fillId="2" borderId="1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3" fontId="4" fillId="3" borderId="2" xfId="0" applyNumberFormat="1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3" fontId="18" fillId="3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3" fontId="9" fillId="3" borderId="11" xfId="0" applyNumberFormat="1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3" fontId="1" fillId="4" borderId="7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3" fontId="1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3" fontId="10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3" fontId="9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3" fontId="2" fillId="4" borderId="1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 vertical="center" wrapText="1"/>
    </xf>
    <xf numFmtId="3" fontId="9" fillId="4" borderId="11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/>
    </xf>
    <xf numFmtId="3" fontId="10" fillId="3" borderId="1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1" fillId="3" borderId="4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3" fontId="2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6" fillId="0" borderId="1" xfId="0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textRotation="90" wrapText="1"/>
    </xf>
    <xf numFmtId="0" fontId="14" fillId="4" borderId="10" xfId="0" applyFont="1" applyFill="1" applyBorder="1" applyAlignment="1">
      <alignment horizontal="center" vertical="center" textRotation="90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textRotation="90" wrapText="1"/>
    </xf>
    <xf numFmtId="0" fontId="14" fillId="4" borderId="3" xfId="0" applyFont="1" applyFill="1" applyBorder="1" applyAlignment="1">
      <alignment horizontal="center" vertical="center" textRotation="90" wrapText="1"/>
    </xf>
    <xf numFmtId="0" fontId="14" fillId="4" borderId="10" xfId="0" applyFont="1" applyFill="1" applyBorder="1" applyAlignment="1">
      <alignment horizontal="center" vertical="center" textRotation="90" wrapText="1"/>
    </xf>
    <xf numFmtId="0" fontId="15" fillId="4" borderId="1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textRotation="90" wrapText="1"/>
    </xf>
    <xf numFmtId="0" fontId="15" fillId="0" borderId="11" xfId="0" applyFont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textRotation="90" wrapText="1"/>
    </xf>
    <xf numFmtId="0" fontId="16" fillId="4" borderId="3" xfId="0" applyFont="1" applyFill="1" applyBorder="1" applyAlignment="1">
      <alignment horizontal="center" vertical="center" textRotation="90" wrapText="1"/>
    </xf>
    <xf numFmtId="0" fontId="16" fillId="4" borderId="10" xfId="0" applyFont="1" applyFill="1" applyBorder="1" applyAlignment="1">
      <alignment horizontal="center" vertical="center" textRotation="90" wrapText="1"/>
    </xf>
    <xf numFmtId="0" fontId="16" fillId="0" borderId="6" xfId="0" applyFont="1" applyBorder="1" applyAlignment="1">
      <alignment horizontal="center" vertical="center" textRotation="90" wrapText="1"/>
    </xf>
    <xf numFmtId="0" fontId="16" fillId="0" borderId="3" xfId="0" applyFont="1" applyBorder="1" applyAlignment="1">
      <alignment horizontal="center" vertical="center" textRotation="90" wrapText="1"/>
    </xf>
    <xf numFmtId="0" fontId="16" fillId="0" borderId="10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0" fillId="4" borderId="16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/>
    </xf>
    <xf numFmtId="49" fontId="1" fillId="4" borderId="9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27"/>
  <sheetViews>
    <sheetView tabSelected="1" topLeftCell="A4" zoomScaleNormal="100" zoomScaleSheetLayoutView="45" workbookViewId="0">
      <pane xSplit="2" ySplit="1" topLeftCell="C5" activePane="bottomRight" state="frozen"/>
      <selection activeCell="A4" sqref="A4"/>
      <selection pane="topRight" activeCell="C4" sqref="C4"/>
      <selection pane="bottomLeft" activeCell="A5" sqref="A5"/>
      <selection pane="bottomRight" activeCell="L9" sqref="L8:L9"/>
    </sheetView>
  </sheetViews>
  <sheetFormatPr defaultRowHeight="15"/>
  <cols>
    <col min="1" max="1" width="10.140625" style="1" customWidth="1"/>
    <col min="2" max="2" width="25.28515625" style="34" customWidth="1"/>
    <col min="3" max="3" width="13.85546875" style="2" customWidth="1"/>
    <col min="4" max="4" width="10.140625" style="12" customWidth="1"/>
    <col min="5" max="5" width="10.5703125" style="12" customWidth="1"/>
    <col min="6" max="6" width="10.85546875" style="12" hidden="1" customWidth="1"/>
    <col min="7" max="7" width="13.28515625" style="79" customWidth="1"/>
    <col min="8" max="8" width="10" style="45" hidden="1" customWidth="1"/>
    <col min="9" max="11" width="0" style="12" hidden="1" customWidth="1"/>
  </cols>
  <sheetData>
    <row r="1" spans="1:11" ht="18.75">
      <c r="A1" s="166" t="s">
        <v>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18.75">
      <c r="A2" s="166" t="s">
        <v>10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1" ht="15.75" thickBot="1"/>
    <row r="4" spans="1:11" s="3" customFormat="1" ht="102" customHeight="1">
      <c r="A4" s="104" t="s">
        <v>0</v>
      </c>
      <c r="B4" s="105" t="s">
        <v>1</v>
      </c>
      <c r="C4" s="106" t="s">
        <v>2</v>
      </c>
      <c r="D4" s="107" t="s">
        <v>3</v>
      </c>
      <c r="E4" s="107" t="s">
        <v>241</v>
      </c>
      <c r="F4" s="107" t="s">
        <v>4</v>
      </c>
      <c r="G4" s="107" t="s">
        <v>248</v>
      </c>
      <c r="H4" s="108" t="s">
        <v>5</v>
      </c>
      <c r="I4" s="107" t="s">
        <v>6</v>
      </c>
      <c r="J4" s="107" t="s">
        <v>7</v>
      </c>
      <c r="K4" s="107" t="s">
        <v>8</v>
      </c>
    </row>
    <row r="5" spans="1:11" s="4" customFormat="1" ht="12" thickBot="1">
      <c r="A5" s="109">
        <v>1</v>
      </c>
      <c r="B5" s="33">
        <v>2</v>
      </c>
      <c r="C5" s="7">
        <v>3</v>
      </c>
      <c r="D5" s="9">
        <v>4</v>
      </c>
      <c r="E5" s="9">
        <v>5</v>
      </c>
      <c r="F5" s="9">
        <v>6</v>
      </c>
      <c r="G5" s="78">
        <v>6</v>
      </c>
      <c r="H5" s="35">
        <v>8</v>
      </c>
      <c r="I5" s="9">
        <v>9</v>
      </c>
      <c r="J5" s="9">
        <v>10</v>
      </c>
      <c r="K5" s="9">
        <v>11</v>
      </c>
    </row>
    <row r="6" spans="1:11" ht="15" customHeight="1">
      <c r="A6" s="180" t="s">
        <v>63</v>
      </c>
      <c r="B6" s="116" t="s">
        <v>23</v>
      </c>
      <c r="C6" s="46" t="s">
        <v>11</v>
      </c>
      <c r="D6" s="47">
        <f>SUM(D8,D15,D16)</f>
        <v>35755749</v>
      </c>
      <c r="E6" s="47">
        <f t="shared" ref="E6:K6" si="0">SUM(E8,E15,E16)</f>
        <v>41880950</v>
      </c>
      <c r="F6" s="47">
        <f t="shared" si="0"/>
        <v>40223032</v>
      </c>
      <c r="G6" s="47">
        <f t="shared" si="0"/>
        <v>45747201</v>
      </c>
      <c r="H6" s="47">
        <f>G6-F6</f>
        <v>5524169</v>
      </c>
      <c r="I6" s="47">
        <f t="shared" si="0"/>
        <v>1863900</v>
      </c>
      <c r="J6" s="47">
        <f t="shared" si="0"/>
        <v>2236600</v>
      </c>
      <c r="K6" s="47">
        <f t="shared" si="0"/>
        <v>2236600</v>
      </c>
    </row>
    <row r="7" spans="1:11" ht="24">
      <c r="A7" s="181"/>
      <c r="B7" s="117"/>
      <c r="C7" s="75" t="s">
        <v>12</v>
      </c>
      <c r="D7" s="76">
        <f>SUM(D18,D557,D997,D1096)</f>
        <v>2410</v>
      </c>
      <c r="E7" s="76">
        <f>SUM(E18,E557,E997,E1096)</f>
        <v>2433</v>
      </c>
      <c r="F7" s="76">
        <f>SUM(F18,F557,F997,F1096)</f>
        <v>2431</v>
      </c>
      <c r="G7" s="76">
        <f>SUM(G18,G557,G997,G1096)</f>
        <v>2453</v>
      </c>
      <c r="H7" s="76">
        <f t="shared" ref="H7:H70" si="1">G7-F7</f>
        <v>22</v>
      </c>
      <c r="I7" s="76">
        <f>SUM(I18,I557,I997,I1096)</f>
        <v>1016</v>
      </c>
      <c r="J7" s="76">
        <f>SUM(J18,J557,J997,J1096)</f>
        <v>1016</v>
      </c>
      <c r="K7" s="76">
        <f>SUM(K18,K557,K997,K1096)</f>
        <v>1016</v>
      </c>
    </row>
    <row r="8" spans="1:11">
      <c r="A8" s="181"/>
      <c r="B8" s="117"/>
      <c r="C8" s="50" t="s">
        <v>13</v>
      </c>
      <c r="D8" s="51">
        <f>SUM(D9:D14)</f>
        <v>33112898</v>
      </c>
      <c r="E8" s="51">
        <f t="shared" ref="E8:K8" si="2">SUM(E9:E14)</f>
        <v>40702220</v>
      </c>
      <c r="F8" s="51">
        <f t="shared" si="2"/>
        <v>39639032</v>
      </c>
      <c r="G8" s="51">
        <f t="shared" si="2"/>
        <v>43593398</v>
      </c>
      <c r="H8" s="51">
        <f t="shared" si="1"/>
        <v>3954366</v>
      </c>
      <c r="I8" s="51">
        <f t="shared" si="2"/>
        <v>1863900</v>
      </c>
      <c r="J8" s="51">
        <f t="shared" si="2"/>
        <v>2236600</v>
      </c>
      <c r="K8" s="51">
        <f t="shared" si="2"/>
        <v>2236600</v>
      </c>
    </row>
    <row r="9" spans="1:11" ht="24">
      <c r="A9" s="181"/>
      <c r="B9" s="117"/>
      <c r="C9" s="54" t="s">
        <v>14</v>
      </c>
      <c r="D9" s="77">
        <f t="shared" ref="D9:G16" si="3">SUM(D20,D559,D999,D1098)</f>
        <v>15572916</v>
      </c>
      <c r="E9" s="77">
        <f t="shared" si="3"/>
        <v>16459053</v>
      </c>
      <c r="F9" s="77">
        <f t="shared" si="3"/>
        <v>16562417</v>
      </c>
      <c r="G9" s="77">
        <f t="shared" si="3"/>
        <v>16630818</v>
      </c>
      <c r="H9" s="77">
        <f t="shared" si="1"/>
        <v>68401</v>
      </c>
      <c r="I9" s="77">
        <f t="shared" ref="I9:K16" si="4">SUM(I20,I559,I999,I1098)</f>
        <v>1124000</v>
      </c>
      <c r="J9" s="77">
        <f t="shared" si="4"/>
        <v>1124000</v>
      </c>
      <c r="K9" s="77">
        <f t="shared" si="4"/>
        <v>1124000</v>
      </c>
    </row>
    <row r="10" spans="1:11" ht="24">
      <c r="A10" s="181"/>
      <c r="B10" s="117"/>
      <c r="C10" s="54" t="s">
        <v>15</v>
      </c>
      <c r="D10" s="77">
        <f t="shared" si="3"/>
        <v>6584830</v>
      </c>
      <c r="E10" s="77">
        <f t="shared" si="3"/>
        <v>6494075</v>
      </c>
      <c r="F10" s="77">
        <f t="shared" si="3"/>
        <v>6606815</v>
      </c>
      <c r="G10" s="77">
        <f t="shared" si="3"/>
        <v>6415990</v>
      </c>
      <c r="H10" s="77">
        <f t="shared" si="1"/>
        <v>-190825</v>
      </c>
      <c r="I10" s="77">
        <f t="shared" si="4"/>
        <v>739900</v>
      </c>
      <c r="J10" s="77">
        <f t="shared" si="4"/>
        <v>1112600</v>
      </c>
      <c r="K10" s="77">
        <f t="shared" si="4"/>
        <v>1112600</v>
      </c>
    </row>
    <row r="11" spans="1:11">
      <c r="A11" s="181"/>
      <c r="B11" s="117"/>
      <c r="C11" s="54" t="s">
        <v>17</v>
      </c>
      <c r="D11" s="77">
        <f t="shared" si="3"/>
        <v>69338</v>
      </c>
      <c r="E11" s="77">
        <f t="shared" si="3"/>
        <v>1810320</v>
      </c>
      <c r="F11" s="77">
        <f t="shared" si="3"/>
        <v>1770000</v>
      </c>
      <c r="G11" s="77">
        <f t="shared" si="3"/>
        <v>1992560</v>
      </c>
      <c r="H11" s="77">
        <f t="shared" si="1"/>
        <v>222560</v>
      </c>
      <c r="I11" s="77">
        <f t="shared" si="4"/>
        <v>0</v>
      </c>
      <c r="J11" s="77">
        <f t="shared" si="4"/>
        <v>0</v>
      </c>
      <c r="K11" s="77">
        <f t="shared" si="4"/>
        <v>0</v>
      </c>
    </row>
    <row r="12" spans="1:11">
      <c r="A12" s="181"/>
      <c r="B12" s="117"/>
      <c r="C12" s="54" t="s">
        <v>18</v>
      </c>
      <c r="D12" s="77">
        <f t="shared" si="3"/>
        <v>0</v>
      </c>
      <c r="E12" s="77">
        <f t="shared" si="3"/>
        <v>3585000</v>
      </c>
      <c r="F12" s="77">
        <f t="shared" si="3"/>
        <v>4020000</v>
      </c>
      <c r="G12" s="77">
        <f t="shared" si="3"/>
        <v>6613600</v>
      </c>
      <c r="H12" s="77">
        <f t="shared" si="1"/>
        <v>2593600</v>
      </c>
      <c r="I12" s="77">
        <f t="shared" si="4"/>
        <v>0</v>
      </c>
      <c r="J12" s="77">
        <f t="shared" si="4"/>
        <v>0</v>
      </c>
      <c r="K12" s="77">
        <f t="shared" si="4"/>
        <v>0</v>
      </c>
    </row>
    <row r="13" spans="1:11" ht="36">
      <c r="A13" s="181"/>
      <c r="B13" s="117"/>
      <c r="C13" s="54" t="s">
        <v>16</v>
      </c>
      <c r="D13" s="77">
        <f t="shared" si="3"/>
        <v>141488</v>
      </c>
      <c r="E13" s="77">
        <f t="shared" si="3"/>
        <v>149947</v>
      </c>
      <c r="F13" s="77">
        <f t="shared" si="3"/>
        <v>165000</v>
      </c>
      <c r="G13" s="77">
        <f t="shared" si="3"/>
        <v>165000</v>
      </c>
      <c r="H13" s="77">
        <f t="shared" si="1"/>
        <v>0</v>
      </c>
      <c r="I13" s="77">
        <f t="shared" si="4"/>
        <v>0</v>
      </c>
      <c r="J13" s="77">
        <f t="shared" si="4"/>
        <v>0</v>
      </c>
      <c r="K13" s="77">
        <f t="shared" si="4"/>
        <v>0</v>
      </c>
    </row>
    <row r="14" spans="1:11">
      <c r="A14" s="181"/>
      <c r="B14" s="117"/>
      <c r="C14" s="54" t="s">
        <v>19</v>
      </c>
      <c r="D14" s="77">
        <f t="shared" si="3"/>
        <v>10744326</v>
      </c>
      <c r="E14" s="77">
        <f t="shared" si="3"/>
        <v>12203825</v>
      </c>
      <c r="F14" s="77">
        <f t="shared" si="3"/>
        <v>10514800</v>
      </c>
      <c r="G14" s="77">
        <f t="shared" si="3"/>
        <v>11775430</v>
      </c>
      <c r="H14" s="77">
        <f t="shared" si="1"/>
        <v>1260630</v>
      </c>
      <c r="I14" s="77">
        <f t="shared" si="4"/>
        <v>0</v>
      </c>
      <c r="J14" s="77">
        <f t="shared" si="4"/>
        <v>0</v>
      </c>
      <c r="K14" s="77">
        <f t="shared" si="4"/>
        <v>0</v>
      </c>
    </row>
    <row r="15" spans="1:11" ht="28.5" customHeight="1">
      <c r="A15" s="181"/>
      <c r="B15" s="117"/>
      <c r="C15" s="102" t="s">
        <v>20</v>
      </c>
      <c r="D15" s="51">
        <f t="shared" si="3"/>
        <v>2559016</v>
      </c>
      <c r="E15" s="51">
        <f t="shared" si="3"/>
        <v>1172012</v>
      </c>
      <c r="F15" s="51">
        <f t="shared" si="3"/>
        <v>584000</v>
      </c>
      <c r="G15" s="51">
        <f t="shared" si="3"/>
        <v>2153803</v>
      </c>
      <c r="H15" s="51">
        <f t="shared" si="1"/>
        <v>1569803</v>
      </c>
      <c r="I15" s="51">
        <f t="shared" si="4"/>
        <v>0</v>
      </c>
      <c r="J15" s="51">
        <f t="shared" si="4"/>
        <v>0</v>
      </c>
      <c r="K15" s="51">
        <f t="shared" si="4"/>
        <v>0</v>
      </c>
    </row>
    <row r="16" spans="1:11" ht="17.25" customHeight="1" thickBot="1">
      <c r="A16" s="182"/>
      <c r="B16" s="118"/>
      <c r="C16" s="103" t="s">
        <v>21</v>
      </c>
      <c r="D16" s="65">
        <f t="shared" si="3"/>
        <v>83835</v>
      </c>
      <c r="E16" s="65">
        <f t="shared" si="3"/>
        <v>6718</v>
      </c>
      <c r="F16" s="65">
        <f t="shared" si="3"/>
        <v>0</v>
      </c>
      <c r="G16" s="65">
        <f t="shared" si="3"/>
        <v>0</v>
      </c>
      <c r="H16" s="65">
        <f t="shared" si="1"/>
        <v>0</v>
      </c>
      <c r="I16" s="65">
        <f t="shared" si="4"/>
        <v>0</v>
      </c>
      <c r="J16" s="65">
        <f t="shared" si="4"/>
        <v>0</v>
      </c>
      <c r="K16" s="65">
        <f t="shared" si="4"/>
        <v>0</v>
      </c>
    </row>
    <row r="17" spans="1:11">
      <c r="A17" s="128" t="s">
        <v>119</v>
      </c>
      <c r="B17" s="131" t="s">
        <v>120</v>
      </c>
      <c r="C17" s="22" t="s">
        <v>11</v>
      </c>
      <c r="D17" s="23">
        <f>SUM(D19,D26,D27)</f>
        <v>17552742</v>
      </c>
      <c r="E17" s="23">
        <f t="shared" ref="E17:K17" si="5">SUM(E19,E26,E27)</f>
        <v>22499050</v>
      </c>
      <c r="F17" s="23">
        <f t="shared" si="5"/>
        <v>21671342</v>
      </c>
      <c r="G17" s="47">
        <f t="shared" si="5"/>
        <v>25190901</v>
      </c>
      <c r="H17" s="36">
        <f t="shared" si="1"/>
        <v>3519559</v>
      </c>
      <c r="I17" s="23">
        <f t="shared" si="5"/>
        <v>0</v>
      </c>
      <c r="J17" s="23">
        <f t="shared" si="5"/>
        <v>0</v>
      </c>
      <c r="K17" s="23">
        <f t="shared" si="5"/>
        <v>0</v>
      </c>
    </row>
    <row r="18" spans="1:11" ht="24">
      <c r="A18" s="129"/>
      <c r="B18" s="132"/>
      <c r="C18" s="24" t="s">
        <v>12</v>
      </c>
      <c r="D18" s="25">
        <f>SUM(D29,D40,D117,D172,D249,D282,D326,D370,D381,D436,D524)</f>
        <v>1422</v>
      </c>
      <c r="E18" s="25">
        <f t="shared" ref="E18:K18" si="6">SUM(E29,E40,E117,E172,E249,E282,E326,E370,E381,E436,E524)</f>
        <v>1436</v>
      </c>
      <c r="F18" s="25">
        <f t="shared" si="6"/>
        <v>1436</v>
      </c>
      <c r="G18" s="49">
        <f t="shared" si="6"/>
        <v>1435</v>
      </c>
      <c r="H18" s="41">
        <f t="shared" si="1"/>
        <v>-1</v>
      </c>
      <c r="I18" s="25">
        <f t="shared" si="6"/>
        <v>19</v>
      </c>
      <c r="J18" s="25">
        <f t="shared" si="6"/>
        <v>19</v>
      </c>
      <c r="K18" s="25">
        <f t="shared" si="6"/>
        <v>19</v>
      </c>
    </row>
    <row r="19" spans="1:11">
      <c r="A19" s="129"/>
      <c r="B19" s="132"/>
      <c r="C19" s="26" t="s">
        <v>13</v>
      </c>
      <c r="D19" s="27">
        <f>SUM(D20:D25)</f>
        <v>16886508</v>
      </c>
      <c r="E19" s="27">
        <f t="shared" ref="E19:G19" si="7">SUM(E20:E25)</f>
        <v>22158574</v>
      </c>
      <c r="F19" s="27">
        <f t="shared" si="7"/>
        <v>21637342</v>
      </c>
      <c r="G19" s="51">
        <f t="shared" si="7"/>
        <v>24581118</v>
      </c>
      <c r="H19" s="38">
        <f t="shared" si="1"/>
        <v>2943776</v>
      </c>
      <c r="I19" s="27">
        <f t="shared" ref="I19:K19" si="8">SUM(I20:I25)</f>
        <v>0</v>
      </c>
      <c r="J19" s="27">
        <f t="shared" si="8"/>
        <v>0</v>
      </c>
      <c r="K19" s="27">
        <f t="shared" si="8"/>
        <v>0</v>
      </c>
    </row>
    <row r="20" spans="1:11" ht="24">
      <c r="A20" s="129"/>
      <c r="B20" s="132"/>
      <c r="C20" s="28" t="s">
        <v>14</v>
      </c>
      <c r="D20" s="29">
        <f t="shared" ref="D20:K27" si="9">SUM(D31,D42,D119,D174,D251,D284,D328,D372,D383,D438,D526)</f>
        <v>7740166</v>
      </c>
      <c r="E20" s="29">
        <f t="shared" si="9"/>
        <v>8117977</v>
      </c>
      <c r="F20" s="29">
        <f t="shared" si="9"/>
        <v>8220122</v>
      </c>
      <c r="G20" s="53">
        <f t="shared" si="9"/>
        <v>7926908</v>
      </c>
      <c r="H20" s="42">
        <f t="shared" si="1"/>
        <v>-293214</v>
      </c>
      <c r="I20" s="29">
        <f t="shared" si="9"/>
        <v>0</v>
      </c>
      <c r="J20" s="29">
        <f t="shared" si="9"/>
        <v>0</v>
      </c>
      <c r="K20" s="29">
        <f t="shared" si="9"/>
        <v>0</v>
      </c>
    </row>
    <row r="21" spans="1:11" ht="24">
      <c r="A21" s="129"/>
      <c r="B21" s="132"/>
      <c r="C21" s="28" t="s">
        <v>15</v>
      </c>
      <c r="D21" s="29">
        <f t="shared" si="9"/>
        <v>1866013</v>
      </c>
      <c r="E21" s="29">
        <f t="shared" si="9"/>
        <v>2214704</v>
      </c>
      <c r="F21" s="29">
        <f t="shared" si="9"/>
        <v>2197620</v>
      </c>
      <c r="G21" s="53">
        <f t="shared" si="9"/>
        <v>2227030</v>
      </c>
      <c r="H21" s="42">
        <f t="shared" si="1"/>
        <v>29410</v>
      </c>
      <c r="I21" s="29">
        <f t="shared" si="9"/>
        <v>0</v>
      </c>
      <c r="J21" s="29">
        <f t="shared" si="9"/>
        <v>0</v>
      </c>
      <c r="K21" s="29">
        <f t="shared" si="9"/>
        <v>0</v>
      </c>
    </row>
    <row r="22" spans="1:11">
      <c r="A22" s="129"/>
      <c r="B22" s="132"/>
      <c r="C22" s="28" t="s">
        <v>17</v>
      </c>
      <c r="D22" s="29">
        <f t="shared" si="9"/>
        <v>0</v>
      </c>
      <c r="E22" s="29">
        <f t="shared" si="9"/>
        <v>0</v>
      </c>
      <c r="F22" s="29">
        <f t="shared" si="9"/>
        <v>0</v>
      </c>
      <c r="G22" s="53">
        <f t="shared" si="9"/>
        <v>0</v>
      </c>
      <c r="H22" s="42">
        <f t="shared" si="1"/>
        <v>0</v>
      </c>
      <c r="I22" s="29">
        <f t="shared" si="9"/>
        <v>0</v>
      </c>
      <c r="J22" s="29">
        <f t="shared" si="9"/>
        <v>0</v>
      </c>
      <c r="K22" s="29">
        <f t="shared" si="9"/>
        <v>0</v>
      </c>
    </row>
    <row r="23" spans="1:11">
      <c r="A23" s="129"/>
      <c r="B23" s="132"/>
      <c r="C23" s="28" t="s">
        <v>18</v>
      </c>
      <c r="D23" s="29">
        <f t="shared" si="9"/>
        <v>0</v>
      </c>
      <c r="E23" s="29">
        <f t="shared" si="9"/>
        <v>3585000</v>
      </c>
      <c r="F23" s="29">
        <f t="shared" si="9"/>
        <v>4020000</v>
      </c>
      <c r="G23" s="53">
        <f t="shared" si="9"/>
        <v>6020000</v>
      </c>
      <c r="H23" s="42">
        <f t="shared" si="1"/>
        <v>2000000</v>
      </c>
      <c r="I23" s="29">
        <f t="shared" si="9"/>
        <v>0</v>
      </c>
      <c r="J23" s="29">
        <f t="shared" si="9"/>
        <v>0</v>
      </c>
      <c r="K23" s="29">
        <f t="shared" si="9"/>
        <v>0</v>
      </c>
    </row>
    <row r="24" spans="1:11" ht="36">
      <c r="A24" s="129"/>
      <c r="B24" s="132"/>
      <c r="C24" s="28" t="s">
        <v>16</v>
      </c>
      <c r="D24" s="29">
        <f t="shared" si="9"/>
        <v>26546</v>
      </c>
      <c r="E24" s="29">
        <f t="shared" si="9"/>
        <v>14843</v>
      </c>
      <c r="F24" s="29">
        <f t="shared" si="9"/>
        <v>0</v>
      </c>
      <c r="G24" s="53">
        <f t="shared" si="9"/>
        <v>0</v>
      </c>
      <c r="H24" s="42">
        <f t="shared" si="1"/>
        <v>0</v>
      </c>
      <c r="I24" s="29">
        <f t="shared" si="9"/>
        <v>0</v>
      </c>
      <c r="J24" s="29">
        <f t="shared" si="9"/>
        <v>0</v>
      </c>
      <c r="K24" s="29">
        <f t="shared" si="9"/>
        <v>0</v>
      </c>
    </row>
    <row r="25" spans="1:11">
      <c r="A25" s="129"/>
      <c r="B25" s="132"/>
      <c r="C25" s="28" t="s">
        <v>19</v>
      </c>
      <c r="D25" s="29">
        <f t="shared" si="9"/>
        <v>7253783</v>
      </c>
      <c r="E25" s="29">
        <f t="shared" si="9"/>
        <v>8226050</v>
      </c>
      <c r="F25" s="29">
        <f t="shared" si="9"/>
        <v>7199600</v>
      </c>
      <c r="G25" s="53">
        <f t="shared" si="9"/>
        <v>8407180</v>
      </c>
      <c r="H25" s="42">
        <f t="shared" si="1"/>
        <v>1207580</v>
      </c>
      <c r="I25" s="29">
        <f t="shared" si="9"/>
        <v>0</v>
      </c>
      <c r="J25" s="29">
        <f t="shared" si="9"/>
        <v>0</v>
      </c>
      <c r="K25" s="29">
        <f t="shared" si="9"/>
        <v>0</v>
      </c>
    </row>
    <row r="26" spans="1:11" ht="24" customHeight="1">
      <c r="A26" s="129"/>
      <c r="B26" s="132"/>
      <c r="C26" s="89" t="s">
        <v>20</v>
      </c>
      <c r="D26" s="27">
        <f t="shared" si="9"/>
        <v>589498</v>
      </c>
      <c r="E26" s="27">
        <f t="shared" si="9"/>
        <v>339312</v>
      </c>
      <c r="F26" s="27">
        <f t="shared" si="9"/>
        <v>34000</v>
      </c>
      <c r="G26" s="51">
        <f t="shared" si="9"/>
        <v>609783</v>
      </c>
      <c r="H26" s="38">
        <f t="shared" si="1"/>
        <v>575783</v>
      </c>
      <c r="I26" s="27">
        <f t="shared" si="9"/>
        <v>0</v>
      </c>
      <c r="J26" s="27">
        <f t="shared" si="9"/>
        <v>0</v>
      </c>
      <c r="K26" s="27">
        <f t="shared" si="9"/>
        <v>0</v>
      </c>
    </row>
    <row r="27" spans="1:11" ht="24.75" thickBot="1">
      <c r="A27" s="130"/>
      <c r="B27" s="133"/>
      <c r="C27" s="90" t="s">
        <v>21</v>
      </c>
      <c r="D27" s="30">
        <f t="shared" si="9"/>
        <v>76736</v>
      </c>
      <c r="E27" s="30">
        <f t="shared" si="9"/>
        <v>1164</v>
      </c>
      <c r="F27" s="30">
        <f t="shared" si="9"/>
        <v>0</v>
      </c>
      <c r="G27" s="65">
        <f t="shared" si="9"/>
        <v>0</v>
      </c>
      <c r="H27" s="40">
        <f t="shared" si="1"/>
        <v>0</v>
      </c>
      <c r="I27" s="30">
        <f t="shared" si="9"/>
        <v>0</v>
      </c>
      <c r="J27" s="30">
        <f t="shared" si="9"/>
        <v>0</v>
      </c>
      <c r="K27" s="30">
        <f t="shared" si="9"/>
        <v>0</v>
      </c>
    </row>
    <row r="28" spans="1:11" ht="15" customHeight="1">
      <c r="A28" s="138" t="s">
        <v>22</v>
      </c>
      <c r="B28" s="156" t="s">
        <v>24</v>
      </c>
      <c r="C28" s="8" t="s">
        <v>11</v>
      </c>
      <c r="D28" s="10">
        <f>SUM(D30,D37,D38)</f>
        <v>1657351</v>
      </c>
      <c r="E28" s="10">
        <f t="shared" ref="E28:K28" si="10">SUM(E30,E37,E38)</f>
        <v>1632450</v>
      </c>
      <c r="F28" s="10">
        <f t="shared" si="10"/>
        <v>1631500</v>
      </c>
      <c r="G28" s="47">
        <f t="shared" si="10"/>
        <v>1646500</v>
      </c>
      <c r="H28" s="36">
        <f t="shared" si="1"/>
        <v>15000</v>
      </c>
      <c r="I28" s="10">
        <f t="shared" si="10"/>
        <v>0</v>
      </c>
      <c r="J28" s="10">
        <f t="shared" si="10"/>
        <v>0</v>
      </c>
      <c r="K28" s="10">
        <f t="shared" si="10"/>
        <v>0</v>
      </c>
    </row>
    <row r="29" spans="1:11" ht="12.75" customHeight="1">
      <c r="A29" s="139"/>
      <c r="B29" s="157"/>
      <c r="C29" s="13" t="s">
        <v>12</v>
      </c>
      <c r="D29" s="19">
        <v>58</v>
      </c>
      <c r="E29" s="19">
        <v>62</v>
      </c>
      <c r="F29" s="19">
        <v>62</v>
      </c>
      <c r="G29" s="49">
        <v>62</v>
      </c>
      <c r="H29" s="41">
        <f t="shared" si="1"/>
        <v>0</v>
      </c>
      <c r="I29" s="19"/>
      <c r="J29" s="19"/>
      <c r="K29" s="19"/>
    </row>
    <row r="30" spans="1:11">
      <c r="A30" s="139"/>
      <c r="B30" s="157"/>
      <c r="C30" s="14" t="s">
        <v>13</v>
      </c>
      <c r="D30" s="16">
        <f>SUM(D31:D36)</f>
        <v>1550766</v>
      </c>
      <c r="E30" s="16">
        <f t="shared" ref="E30:G30" si="11">SUM(E31:E36)</f>
        <v>1611261</v>
      </c>
      <c r="F30" s="16">
        <f t="shared" si="11"/>
        <v>1611500</v>
      </c>
      <c r="G30" s="51">
        <f t="shared" si="11"/>
        <v>1634500</v>
      </c>
      <c r="H30" s="38">
        <f t="shared" si="1"/>
        <v>23000</v>
      </c>
      <c r="I30" s="16">
        <f t="shared" ref="I30:K30" si="12">SUM(I31:I36)</f>
        <v>0</v>
      </c>
      <c r="J30" s="16">
        <f t="shared" si="12"/>
        <v>0</v>
      </c>
      <c r="K30" s="16">
        <f t="shared" si="12"/>
        <v>0</v>
      </c>
    </row>
    <row r="31" spans="1:11" ht="24">
      <c r="A31" s="139"/>
      <c r="B31" s="157"/>
      <c r="C31" s="5" t="s">
        <v>14</v>
      </c>
      <c r="D31" s="18">
        <v>1167611</v>
      </c>
      <c r="E31" s="18">
        <v>1231543</v>
      </c>
      <c r="F31" s="18">
        <v>1240900</v>
      </c>
      <c r="G31" s="53">
        <v>1240900</v>
      </c>
      <c r="H31" s="42">
        <f t="shared" si="1"/>
        <v>0</v>
      </c>
      <c r="I31" s="18"/>
      <c r="J31" s="18"/>
      <c r="K31" s="18"/>
    </row>
    <row r="32" spans="1:11" ht="24">
      <c r="A32" s="139"/>
      <c r="B32" s="157"/>
      <c r="C32" s="5" t="s">
        <v>15</v>
      </c>
      <c r="D32" s="18">
        <v>355367</v>
      </c>
      <c r="E32" s="18">
        <v>358361</v>
      </c>
      <c r="F32" s="18">
        <v>358600</v>
      </c>
      <c r="G32" s="53">
        <f>373800+7800</f>
        <v>381600</v>
      </c>
      <c r="H32" s="42">
        <f t="shared" si="1"/>
        <v>23000</v>
      </c>
      <c r="I32" s="18"/>
      <c r="J32" s="18"/>
      <c r="K32" s="18"/>
    </row>
    <row r="33" spans="1:11" ht="15" hidden="1" customHeight="1">
      <c r="A33" s="139"/>
      <c r="B33" s="157"/>
      <c r="C33" s="5" t="s">
        <v>17</v>
      </c>
      <c r="D33" s="18"/>
      <c r="E33" s="18"/>
      <c r="F33" s="18"/>
      <c r="G33" s="53"/>
      <c r="H33" s="42">
        <f t="shared" si="1"/>
        <v>0</v>
      </c>
      <c r="I33" s="18"/>
      <c r="J33" s="18"/>
      <c r="K33" s="18"/>
    </row>
    <row r="34" spans="1:11" ht="15" hidden="1" customHeight="1">
      <c r="A34" s="139"/>
      <c r="B34" s="157"/>
      <c r="C34" s="5" t="s">
        <v>18</v>
      </c>
      <c r="D34" s="18"/>
      <c r="E34" s="18"/>
      <c r="F34" s="18"/>
      <c r="G34" s="53"/>
      <c r="H34" s="42">
        <f t="shared" si="1"/>
        <v>0</v>
      </c>
      <c r="I34" s="18"/>
      <c r="J34" s="18"/>
      <c r="K34" s="18"/>
    </row>
    <row r="35" spans="1:11" ht="36">
      <c r="A35" s="139"/>
      <c r="B35" s="157"/>
      <c r="C35" s="5" t="s">
        <v>16</v>
      </c>
      <c r="D35" s="18">
        <v>21939</v>
      </c>
      <c r="E35" s="18">
        <v>12907</v>
      </c>
      <c r="F35" s="18"/>
      <c r="G35" s="53"/>
      <c r="H35" s="42">
        <f t="shared" si="1"/>
        <v>0</v>
      </c>
      <c r="I35" s="18"/>
      <c r="J35" s="18"/>
      <c r="K35" s="18"/>
    </row>
    <row r="36" spans="1:11" ht="19.5" customHeight="1">
      <c r="A36" s="139"/>
      <c r="B36" s="157"/>
      <c r="C36" s="5" t="s">
        <v>19</v>
      </c>
      <c r="D36" s="18">
        <v>5849</v>
      </c>
      <c r="E36" s="18">
        <f>12000-3550</f>
        <v>8450</v>
      </c>
      <c r="F36" s="18">
        <v>12000</v>
      </c>
      <c r="G36" s="53">
        <v>12000</v>
      </c>
      <c r="H36" s="42">
        <f t="shared" si="1"/>
        <v>0</v>
      </c>
      <c r="I36" s="18"/>
      <c r="J36" s="18"/>
      <c r="K36" s="18"/>
    </row>
    <row r="37" spans="1:11" ht="18.75" customHeight="1">
      <c r="A37" s="139"/>
      <c r="B37" s="157"/>
      <c r="C37" s="14" t="s">
        <v>20</v>
      </c>
      <c r="D37" s="16">
        <v>98347</v>
      </c>
      <c r="E37" s="16">
        <v>21000</v>
      </c>
      <c r="F37" s="16">
        <v>20000</v>
      </c>
      <c r="G37" s="51">
        <f>20000-8000</f>
        <v>12000</v>
      </c>
      <c r="H37" s="38">
        <f t="shared" si="1"/>
        <v>-8000</v>
      </c>
      <c r="I37" s="16"/>
      <c r="J37" s="16"/>
      <c r="K37" s="16"/>
    </row>
    <row r="38" spans="1:11" ht="29.25" customHeight="1" thickBot="1">
      <c r="A38" s="140"/>
      <c r="B38" s="158"/>
      <c r="C38" s="15" t="s">
        <v>21</v>
      </c>
      <c r="D38" s="17">
        <v>8238</v>
      </c>
      <c r="E38" s="17">
        <v>189</v>
      </c>
      <c r="F38" s="17"/>
      <c r="G38" s="65"/>
      <c r="H38" s="40">
        <f t="shared" si="1"/>
        <v>0</v>
      </c>
      <c r="I38" s="17"/>
      <c r="J38" s="17"/>
      <c r="K38" s="17"/>
    </row>
    <row r="39" spans="1:11" ht="26.25" customHeight="1">
      <c r="A39" s="138" t="s">
        <v>26</v>
      </c>
      <c r="B39" s="156" t="s">
        <v>25</v>
      </c>
      <c r="C39" s="8" t="s">
        <v>11</v>
      </c>
      <c r="D39" s="10">
        <f>SUM(D41,D48,D49)</f>
        <v>892830</v>
      </c>
      <c r="E39" s="10">
        <f t="shared" ref="E39:K39" si="13">SUM(E41,E48,E49)</f>
        <v>876200</v>
      </c>
      <c r="F39" s="10">
        <f t="shared" si="13"/>
        <v>876400</v>
      </c>
      <c r="G39" s="47">
        <f t="shared" si="13"/>
        <v>946450</v>
      </c>
      <c r="H39" s="36">
        <f t="shared" si="1"/>
        <v>70050</v>
      </c>
      <c r="I39" s="10">
        <f t="shared" si="13"/>
        <v>0</v>
      </c>
      <c r="J39" s="10">
        <f t="shared" si="13"/>
        <v>0</v>
      </c>
      <c r="K39" s="10">
        <f t="shared" si="13"/>
        <v>0</v>
      </c>
    </row>
    <row r="40" spans="1:11" ht="26.25" customHeight="1">
      <c r="A40" s="139"/>
      <c r="B40" s="157"/>
      <c r="C40" s="13" t="s">
        <v>12</v>
      </c>
      <c r="D40" s="19">
        <f>SUM(D51,D62,D73,D84,D95,D106)</f>
        <v>47</v>
      </c>
      <c r="E40" s="19">
        <f t="shared" ref="E40:K40" si="14">SUM(E51,E62,E73,E84,E95,E106)</f>
        <v>47</v>
      </c>
      <c r="F40" s="19">
        <f t="shared" si="14"/>
        <v>47</v>
      </c>
      <c r="G40" s="49">
        <f t="shared" si="14"/>
        <v>47</v>
      </c>
      <c r="H40" s="41">
        <f t="shared" si="1"/>
        <v>0</v>
      </c>
      <c r="I40" s="19">
        <f t="shared" si="14"/>
        <v>0</v>
      </c>
      <c r="J40" s="19">
        <f t="shared" si="14"/>
        <v>0</v>
      </c>
      <c r="K40" s="19">
        <f t="shared" si="14"/>
        <v>0</v>
      </c>
    </row>
    <row r="41" spans="1:11" ht="39" customHeight="1">
      <c r="A41" s="139"/>
      <c r="B41" s="157"/>
      <c r="C41" s="14" t="s">
        <v>13</v>
      </c>
      <c r="D41" s="16">
        <f>SUM(D42:D47)</f>
        <v>858754</v>
      </c>
      <c r="E41" s="16">
        <f t="shared" ref="E41:G41" si="15">SUM(E42:E47)</f>
        <v>867757</v>
      </c>
      <c r="F41" s="16">
        <f t="shared" si="15"/>
        <v>872400</v>
      </c>
      <c r="G41" s="51">
        <f t="shared" si="15"/>
        <v>872450</v>
      </c>
      <c r="H41" s="38">
        <f t="shared" si="1"/>
        <v>50</v>
      </c>
      <c r="I41" s="16">
        <f t="shared" ref="I41:K41" si="16">SUM(I42:I47)</f>
        <v>0</v>
      </c>
      <c r="J41" s="16">
        <f t="shared" si="16"/>
        <v>0</v>
      </c>
      <c r="K41" s="16">
        <f t="shared" si="16"/>
        <v>0</v>
      </c>
    </row>
    <row r="42" spans="1:11" ht="27" customHeight="1">
      <c r="A42" s="139"/>
      <c r="B42" s="157"/>
      <c r="C42" s="5" t="s">
        <v>14</v>
      </c>
      <c r="D42" s="18">
        <f t="shared" ref="D42:K49" si="17">SUM(D53,D64,D75,D86,D97,D108)</f>
        <v>660714</v>
      </c>
      <c r="E42" s="18">
        <f t="shared" si="17"/>
        <v>667400</v>
      </c>
      <c r="F42" s="18">
        <f t="shared" si="17"/>
        <v>667400</v>
      </c>
      <c r="G42" s="53">
        <f t="shared" si="17"/>
        <v>667400</v>
      </c>
      <c r="H42" s="42">
        <f t="shared" si="1"/>
        <v>0</v>
      </c>
      <c r="I42" s="18">
        <f t="shared" si="17"/>
        <v>0</v>
      </c>
      <c r="J42" s="18">
        <f t="shared" si="17"/>
        <v>0</v>
      </c>
      <c r="K42" s="18">
        <f t="shared" si="17"/>
        <v>0</v>
      </c>
    </row>
    <row r="43" spans="1:11" ht="30" customHeight="1">
      <c r="A43" s="139"/>
      <c r="B43" s="157"/>
      <c r="C43" s="5" t="s">
        <v>15</v>
      </c>
      <c r="D43" s="18">
        <f t="shared" si="17"/>
        <v>193389</v>
      </c>
      <c r="E43" s="18">
        <f t="shared" si="17"/>
        <v>199145</v>
      </c>
      <c r="F43" s="18">
        <f t="shared" si="17"/>
        <v>204200</v>
      </c>
      <c r="G43" s="53">
        <f t="shared" si="17"/>
        <v>204250</v>
      </c>
      <c r="H43" s="42">
        <f t="shared" si="1"/>
        <v>50</v>
      </c>
      <c r="I43" s="18">
        <f t="shared" si="17"/>
        <v>0</v>
      </c>
      <c r="J43" s="18">
        <f t="shared" si="17"/>
        <v>0</v>
      </c>
      <c r="K43" s="18">
        <f t="shared" si="17"/>
        <v>0</v>
      </c>
    </row>
    <row r="44" spans="1:11" ht="30" hidden="1" customHeight="1">
      <c r="A44" s="139"/>
      <c r="B44" s="157"/>
      <c r="C44" s="5" t="s">
        <v>17</v>
      </c>
      <c r="D44" s="18">
        <f t="shared" si="17"/>
        <v>0</v>
      </c>
      <c r="E44" s="18">
        <f t="shared" si="17"/>
        <v>0</v>
      </c>
      <c r="F44" s="18">
        <f t="shared" si="17"/>
        <v>0</v>
      </c>
      <c r="G44" s="53">
        <f t="shared" si="17"/>
        <v>0</v>
      </c>
      <c r="H44" s="42">
        <f t="shared" si="1"/>
        <v>0</v>
      </c>
      <c r="I44" s="18">
        <f t="shared" si="17"/>
        <v>0</v>
      </c>
      <c r="J44" s="18">
        <f t="shared" si="17"/>
        <v>0</v>
      </c>
      <c r="K44" s="18">
        <f t="shared" si="17"/>
        <v>0</v>
      </c>
    </row>
    <row r="45" spans="1:11" ht="30" hidden="1" customHeight="1">
      <c r="A45" s="139"/>
      <c r="B45" s="157"/>
      <c r="C45" s="5" t="s">
        <v>18</v>
      </c>
      <c r="D45" s="18">
        <f t="shared" si="17"/>
        <v>0</v>
      </c>
      <c r="E45" s="18">
        <f t="shared" si="17"/>
        <v>0</v>
      </c>
      <c r="F45" s="18">
        <f t="shared" si="17"/>
        <v>0</v>
      </c>
      <c r="G45" s="53">
        <f t="shared" si="17"/>
        <v>0</v>
      </c>
      <c r="H45" s="42">
        <f t="shared" si="1"/>
        <v>0</v>
      </c>
      <c r="I45" s="18">
        <f t="shared" si="17"/>
        <v>0</v>
      </c>
      <c r="J45" s="18">
        <f t="shared" si="17"/>
        <v>0</v>
      </c>
      <c r="K45" s="18">
        <f t="shared" si="17"/>
        <v>0</v>
      </c>
    </row>
    <row r="46" spans="1:11" ht="39.75" customHeight="1">
      <c r="A46" s="139"/>
      <c r="B46" s="157"/>
      <c r="C46" s="5" t="s">
        <v>16</v>
      </c>
      <c r="D46" s="18">
        <f t="shared" si="17"/>
        <v>3646</v>
      </c>
      <c r="E46" s="18">
        <f t="shared" si="17"/>
        <v>412</v>
      </c>
      <c r="F46" s="18">
        <f t="shared" si="17"/>
        <v>0</v>
      </c>
      <c r="G46" s="53">
        <f t="shared" si="17"/>
        <v>0</v>
      </c>
      <c r="H46" s="42">
        <f t="shared" si="1"/>
        <v>0</v>
      </c>
      <c r="I46" s="18">
        <f t="shared" si="17"/>
        <v>0</v>
      </c>
      <c r="J46" s="18">
        <f t="shared" si="17"/>
        <v>0</v>
      </c>
      <c r="K46" s="18">
        <f t="shared" si="17"/>
        <v>0</v>
      </c>
    </row>
    <row r="47" spans="1:11" ht="21" customHeight="1">
      <c r="A47" s="139"/>
      <c r="B47" s="157"/>
      <c r="C47" s="5" t="s">
        <v>19</v>
      </c>
      <c r="D47" s="18">
        <f t="shared" si="17"/>
        <v>1005</v>
      </c>
      <c r="E47" s="18">
        <f t="shared" si="17"/>
        <v>800</v>
      </c>
      <c r="F47" s="18">
        <f t="shared" si="17"/>
        <v>800</v>
      </c>
      <c r="G47" s="53">
        <f t="shared" si="17"/>
        <v>800</v>
      </c>
      <c r="H47" s="42">
        <f t="shared" si="1"/>
        <v>0</v>
      </c>
      <c r="I47" s="18">
        <f t="shared" si="17"/>
        <v>0</v>
      </c>
      <c r="J47" s="18">
        <f t="shared" si="17"/>
        <v>0</v>
      </c>
      <c r="K47" s="18">
        <f t="shared" si="17"/>
        <v>0</v>
      </c>
    </row>
    <row r="48" spans="1:11" ht="27" customHeight="1">
      <c r="A48" s="139"/>
      <c r="B48" s="157"/>
      <c r="C48" s="14" t="s">
        <v>20</v>
      </c>
      <c r="D48" s="16">
        <f t="shared" si="17"/>
        <v>33461</v>
      </c>
      <c r="E48" s="16">
        <f t="shared" si="17"/>
        <v>8443</v>
      </c>
      <c r="F48" s="16">
        <f t="shared" si="17"/>
        <v>4000</v>
      </c>
      <c r="G48" s="51">
        <f t="shared" si="17"/>
        <v>74000</v>
      </c>
      <c r="H48" s="38">
        <f t="shared" si="1"/>
        <v>70000</v>
      </c>
      <c r="I48" s="16">
        <f t="shared" si="17"/>
        <v>0</v>
      </c>
      <c r="J48" s="16">
        <f t="shared" si="17"/>
        <v>0</v>
      </c>
      <c r="K48" s="16">
        <f t="shared" si="17"/>
        <v>0</v>
      </c>
    </row>
    <row r="49" spans="1:11" ht="33.75" customHeight="1" thickBot="1">
      <c r="A49" s="140"/>
      <c r="B49" s="158"/>
      <c r="C49" s="15" t="s">
        <v>21</v>
      </c>
      <c r="D49" s="17">
        <f t="shared" si="17"/>
        <v>615</v>
      </c>
      <c r="E49" s="17">
        <f t="shared" si="17"/>
        <v>0</v>
      </c>
      <c r="F49" s="17">
        <f t="shared" si="17"/>
        <v>0</v>
      </c>
      <c r="G49" s="65">
        <f t="shared" si="17"/>
        <v>0</v>
      </c>
      <c r="H49" s="40">
        <f t="shared" si="1"/>
        <v>0</v>
      </c>
      <c r="I49" s="17">
        <f t="shared" si="17"/>
        <v>0</v>
      </c>
      <c r="J49" s="17">
        <f t="shared" si="17"/>
        <v>0</v>
      </c>
      <c r="K49" s="17">
        <f t="shared" si="17"/>
        <v>0</v>
      </c>
    </row>
    <row r="50" spans="1:11" ht="21" customHeight="1">
      <c r="A50" s="144" t="s">
        <v>64</v>
      </c>
      <c r="B50" s="145" t="s">
        <v>28</v>
      </c>
      <c r="C50" s="8" t="s">
        <v>11</v>
      </c>
      <c r="D50" s="10">
        <f>SUM(D52,D59,D60)</f>
        <v>137924</v>
      </c>
      <c r="E50" s="10">
        <f t="shared" ref="E50:K50" si="18">SUM(E52,E59,E60)</f>
        <v>142700</v>
      </c>
      <c r="F50" s="10">
        <f t="shared" si="18"/>
        <v>142700</v>
      </c>
      <c r="G50" s="47">
        <f t="shared" si="18"/>
        <v>142850</v>
      </c>
      <c r="H50" s="36">
        <f t="shared" si="1"/>
        <v>150</v>
      </c>
      <c r="I50" s="10">
        <f t="shared" si="18"/>
        <v>0</v>
      </c>
      <c r="J50" s="10">
        <f t="shared" si="18"/>
        <v>0</v>
      </c>
      <c r="K50" s="10">
        <f t="shared" si="18"/>
        <v>0</v>
      </c>
    </row>
    <row r="51" spans="1:11" ht="21.75" customHeight="1">
      <c r="A51" s="134"/>
      <c r="B51" s="135"/>
      <c r="C51" s="13" t="s">
        <v>12</v>
      </c>
      <c r="D51" s="19">
        <v>7</v>
      </c>
      <c r="E51" s="19">
        <v>7</v>
      </c>
      <c r="F51" s="19">
        <v>7</v>
      </c>
      <c r="G51" s="49">
        <v>7</v>
      </c>
      <c r="H51" s="41">
        <f t="shared" si="1"/>
        <v>0</v>
      </c>
      <c r="I51" s="19"/>
      <c r="J51" s="19"/>
      <c r="K51" s="19"/>
    </row>
    <row r="52" spans="1:11">
      <c r="A52" s="134"/>
      <c r="B52" s="135"/>
      <c r="C52" s="14" t="s">
        <v>13</v>
      </c>
      <c r="D52" s="16">
        <f>SUM(D53:D58)</f>
        <v>132842</v>
      </c>
      <c r="E52" s="16">
        <f t="shared" ref="E52:G52" si="19">SUM(E53:E58)</f>
        <v>138700</v>
      </c>
      <c r="F52" s="16">
        <f t="shared" si="19"/>
        <v>138700</v>
      </c>
      <c r="G52" s="51">
        <f t="shared" si="19"/>
        <v>138850</v>
      </c>
      <c r="H52" s="38">
        <f t="shared" si="1"/>
        <v>150</v>
      </c>
      <c r="I52" s="16">
        <f t="shared" ref="I52:K52" si="20">SUM(I53:I58)</f>
        <v>0</v>
      </c>
      <c r="J52" s="16">
        <f t="shared" si="20"/>
        <v>0</v>
      </c>
      <c r="K52" s="16">
        <f t="shared" si="20"/>
        <v>0</v>
      </c>
    </row>
    <row r="53" spans="1:11" ht="24">
      <c r="A53" s="134"/>
      <c r="B53" s="135"/>
      <c r="C53" s="5" t="s">
        <v>14</v>
      </c>
      <c r="D53" s="18">
        <v>98296</v>
      </c>
      <c r="E53" s="18">
        <v>104900</v>
      </c>
      <c r="F53" s="18">
        <v>104900</v>
      </c>
      <c r="G53" s="53">
        <v>104900</v>
      </c>
      <c r="H53" s="42">
        <f t="shared" si="1"/>
        <v>0</v>
      </c>
      <c r="I53" s="18"/>
      <c r="J53" s="18"/>
      <c r="K53" s="18"/>
    </row>
    <row r="54" spans="1:11" ht="24">
      <c r="A54" s="134"/>
      <c r="B54" s="135"/>
      <c r="C54" s="5" t="s">
        <v>15</v>
      </c>
      <c r="D54" s="18">
        <v>30900</v>
      </c>
      <c r="E54" s="18">
        <v>33800</v>
      </c>
      <c r="F54" s="18">
        <v>33800</v>
      </c>
      <c r="G54" s="53">
        <v>33950</v>
      </c>
      <c r="H54" s="42">
        <f t="shared" si="1"/>
        <v>150</v>
      </c>
      <c r="I54" s="18"/>
      <c r="J54" s="18"/>
      <c r="K54" s="18"/>
    </row>
    <row r="55" spans="1:11" ht="15" hidden="1" customHeight="1">
      <c r="A55" s="134"/>
      <c r="B55" s="135"/>
      <c r="C55" s="5" t="s">
        <v>17</v>
      </c>
      <c r="D55" s="18"/>
      <c r="E55" s="18"/>
      <c r="F55" s="18"/>
      <c r="G55" s="53"/>
      <c r="H55" s="42">
        <f t="shared" si="1"/>
        <v>0</v>
      </c>
      <c r="I55" s="18"/>
      <c r="J55" s="18"/>
      <c r="K55" s="18"/>
    </row>
    <row r="56" spans="1:11" ht="15" hidden="1" customHeight="1">
      <c r="A56" s="134"/>
      <c r="B56" s="135"/>
      <c r="C56" s="5" t="s">
        <v>18</v>
      </c>
      <c r="D56" s="18"/>
      <c r="E56" s="18"/>
      <c r="F56" s="18"/>
      <c r="G56" s="53"/>
      <c r="H56" s="42">
        <f t="shared" si="1"/>
        <v>0</v>
      </c>
      <c r="I56" s="18"/>
      <c r="J56" s="18"/>
      <c r="K56" s="18"/>
    </row>
    <row r="57" spans="1:11" ht="21" customHeight="1">
      <c r="A57" s="134"/>
      <c r="B57" s="135"/>
      <c r="C57" s="5" t="s">
        <v>16</v>
      </c>
      <c r="D57" s="18">
        <v>3646</v>
      </c>
      <c r="E57" s="18"/>
      <c r="F57" s="18"/>
      <c r="G57" s="53"/>
      <c r="H57" s="42">
        <f t="shared" si="1"/>
        <v>0</v>
      </c>
      <c r="I57" s="18"/>
      <c r="J57" s="18"/>
      <c r="K57" s="18"/>
    </row>
    <row r="58" spans="1:11" ht="15" hidden="1" customHeight="1">
      <c r="A58" s="134"/>
      <c r="B58" s="135"/>
      <c r="C58" s="5" t="s">
        <v>19</v>
      </c>
      <c r="D58" s="18"/>
      <c r="E58" s="18"/>
      <c r="F58" s="18"/>
      <c r="G58" s="53"/>
      <c r="H58" s="42">
        <f t="shared" si="1"/>
        <v>0</v>
      </c>
      <c r="I58" s="18"/>
      <c r="J58" s="18"/>
      <c r="K58" s="18"/>
    </row>
    <row r="59" spans="1:11" ht="15" customHeight="1">
      <c r="A59" s="134"/>
      <c r="B59" s="135"/>
      <c r="C59" s="14" t="s">
        <v>20</v>
      </c>
      <c r="D59" s="16">
        <v>4467</v>
      </c>
      <c r="E59" s="16">
        <v>4000</v>
      </c>
      <c r="F59" s="16">
        <v>4000</v>
      </c>
      <c r="G59" s="51">
        <v>4000</v>
      </c>
      <c r="H59" s="38">
        <f t="shared" si="1"/>
        <v>0</v>
      </c>
      <c r="I59" s="16"/>
      <c r="J59" s="16"/>
      <c r="K59" s="16"/>
    </row>
    <row r="60" spans="1:11" ht="14.25" customHeight="1">
      <c r="A60" s="134"/>
      <c r="B60" s="135"/>
      <c r="C60" s="14" t="s">
        <v>21</v>
      </c>
      <c r="D60" s="16">
        <v>615</v>
      </c>
      <c r="E60" s="16"/>
      <c r="F60" s="16"/>
      <c r="G60" s="51"/>
      <c r="H60" s="38">
        <f t="shared" si="1"/>
        <v>0</v>
      </c>
      <c r="I60" s="16"/>
      <c r="J60" s="16"/>
      <c r="K60" s="16"/>
    </row>
    <row r="61" spans="1:11">
      <c r="A61" s="134" t="s">
        <v>65</v>
      </c>
      <c r="B61" s="135" t="s">
        <v>29</v>
      </c>
      <c r="C61" s="6" t="s">
        <v>11</v>
      </c>
      <c r="D61" s="11">
        <f>SUM(D63,D70,D71)</f>
        <v>141793</v>
      </c>
      <c r="E61" s="11">
        <f t="shared" ref="E61:K61" si="21">SUM(E63,E70,E71)</f>
        <v>142800</v>
      </c>
      <c r="F61" s="11">
        <f t="shared" si="21"/>
        <v>142800</v>
      </c>
      <c r="G61" s="55">
        <f t="shared" si="21"/>
        <v>142900</v>
      </c>
      <c r="H61" s="43">
        <f t="shared" si="1"/>
        <v>100</v>
      </c>
      <c r="I61" s="11">
        <f t="shared" si="21"/>
        <v>0</v>
      </c>
      <c r="J61" s="11">
        <f t="shared" si="21"/>
        <v>0</v>
      </c>
      <c r="K61" s="11">
        <f t="shared" si="21"/>
        <v>0</v>
      </c>
    </row>
    <row r="62" spans="1:11" ht="21.75" customHeight="1">
      <c r="A62" s="134"/>
      <c r="B62" s="135"/>
      <c r="C62" s="13" t="s">
        <v>12</v>
      </c>
      <c r="D62" s="19">
        <v>8</v>
      </c>
      <c r="E62" s="19">
        <v>8</v>
      </c>
      <c r="F62" s="19">
        <v>8</v>
      </c>
      <c r="G62" s="49">
        <v>8</v>
      </c>
      <c r="H62" s="41">
        <f t="shared" si="1"/>
        <v>0</v>
      </c>
      <c r="I62" s="19"/>
      <c r="J62" s="19"/>
      <c r="K62" s="19"/>
    </row>
    <row r="63" spans="1:11">
      <c r="A63" s="134"/>
      <c r="B63" s="135"/>
      <c r="C63" s="14" t="s">
        <v>13</v>
      </c>
      <c r="D63" s="16">
        <f>SUM(D64:D69)</f>
        <v>141793</v>
      </c>
      <c r="E63" s="16">
        <f t="shared" ref="E63:G63" si="22">SUM(E64:E69)</f>
        <v>142800</v>
      </c>
      <c r="F63" s="16">
        <f t="shared" si="22"/>
        <v>142800</v>
      </c>
      <c r="G63" s="51">
        <f t="shared" si="22"/>
        <v>142900</v>
      </c>
      <c r="H63" s="38">
        <f t="shared" si="1"/>
        <v>100</v>
      </c>
      <c r="I63" s="16">
        <f t="shared" ref="I63:K63" si="23">SUM(I64:I69)</f>
        <v>0</v>
      </c>
      <c r="J63" s="16">
        <f t="shared" si="23"/>
        <v>0</v>
      </c>
      <c r="K63" s="16">
        <f t="shared" si="23"/>
        <v>0</v>
      </c>
    </row>
    <row r="64" spans="1:11" ht="24">
      <c r="A64" s="134"/>
      <c r="B64" s="135"/>
      <c r="C64" s="5" t="s">
        <v>14</v>
      </c>
      <c r="D64" s="18">
        <v>112500</v>
      </c>
      <c r="E64" s="18">
        <v>112500</v>
      </c>
      <c r="F64" s="18">
        <v>112500</v>
      </c>
      <c r="G64" s="53">
        <v>112500</v>
      </c>
      <c r="H64" s="42">
        <f t="shared" si="1"/>
        <v>0</v>
      </c>
      <c r="I64" s="18"/>
      <c r="J64" s="18"/>
      <c r="K64" s="18"/>
    </row>
    <row r="65" spans="1:11" ht="24">
      <c r="A65" s="134"/>
      <c r="B65" s="135"/>
      <c r="C65" s="5" t="s">
        <v>15</v>
      </c>
      <c r="D65" s="18">
        <v>29005</v>
      </c>
      <c r="E65" s="18">
        <v>30000</v>
      </c>
      <c r="F65" s="18">
        <v>30000</v>
      </c>
      <c r="G65" s="53">
        <v>30100</v>
      </c>
      <c r="H65" s="42">
        <f t="shared" si="1"/>
        <v>100</v>
      </c>
      <c r="I65" s="18"/>
      <c r="J65" s="18"/>
      <c r="K65" s="18"/>
    </row>
    <row r="66" spans="1:11" ht="15" hidden="1" customHeight="1">
      <c r="A66" s="134"/>
      <c r="B66" s="135"/>
      <c r="C66" s="5" t="s">
        <v>17</v>
      </c>
      <c r="D66" s="18"/>
      <c r="E66" s="18"/>
      <c r="F66" s="18"/>
      <c r="G66" s="53"/>
      <c r="H66" s="42">
        <f t="shared" si="1"/>
        <v>0</v>
      </c>
      <c r="I66" s="18"/>
      <c r="J66" s="18"/>
      <c r="K66" s="18"/>
    </row>
    <row r="67" spans="1:11" ht="15" hidden="1" customHeight="1">
      <c r="A67" s="134"/>
      <c r="B67" s="135"/>
      <c r="C67" s="5" t="s">
        <v>18</v>
      </c>
      <c r="D67" s="18"/>
      <c r="E67" s="18"/>
      <c r="F67" s="18"/>
      <c r="G67" s="53"/>
      <c r="H67" s="42">
        <f t="shared" si="1"/>
        <v>0</v>
      </c>
      <c r="I67" s="18"/>
      <c r="J67" s="18"/>
      <c r="K67" s="18"/>
    </row>
    <row r="68" spans="1:11" ht="36" hidden="1" customHeight="1">
      <c r="A68" s="134"/>
      <c r="B68" s="135"/>
      <c r="C68" s="5" t="s">
        <v>16</v>
      </c>
      <c r="D68" s="18"/>
      <c r="E68" s="18"/>
      <c r="F68" s="18"/>
      <c r="G68" s="53"/>
      <c r="H68" s="42">
        <f t="shared" si="1"/>
        <v>0</v>
      </c>
      <c r="I68" s="18"/>
      <c r="J68" s="18"/>
      <c r="K68" s="18"/>
    </row>
    <row r="69" spans="1:11">
      <c r="A69" s="134"/>
      <c r="B69" s="135"/>
      <c r="C69" s="5" t="s">
        <v>19</v>
      </c>
      <c r="D69" s="18">
        <v>288</v>
      </c>
      <c r="E69" s="18">
        <v>300</v>
      </c>
      <c r="F69" s="18">
        <v>300</v>
      </c>
      <c r="G69" s="53">
        <v>300</v>
      </c>
      <c r="H69" s="42">
        <f t="shared" si="1"/>
        <v>0</v>
      </c>
      <c r="I69" s="18"/>
      <c r="J69" s="18"/>
      <c r="K69" s="18"/>
    </row>
    <row r="70" spans="1:11" ht="36" hidden="1" customHeight="1">
      <c r="A70" s="134"/>
      <c r="B70" s="135"/>
      <c r="C70" s="14" t="s">
        <v>20</v>
      </c>
      <c r="D70" s="16"/>
      <c r="E70" s="16"/>
      <c r="F70" s="16"/>
      <c r="G70" s="51"/>
      <c r="H70" s="38">
        <f t="shared" si="1"/>
        <v>0</v>
      </c>
      <c r="I70" s="16"/>
      <c r="J70" s="16"/>
      <c r="K70" s="16"/>
    </row>
    <row r="71" spans="1:11" ht="24" hidden="1" customHeight="1">
      <c r="A71" s="134"/>
      <c r="B71" s="135"/>
      <c r="C71" s="14" t="s">
        <v>21</v>
      </c>
      <c r="D71" s="16"/>
      <c r="E71" s="16"/>
      <c r="F71" s="16"/>
      <c r="G71" s="51"/>
      <c r="H71" s="38">
        <f t="shared" ref="H71:H134" si="24">G71-F71</f>
        <v>0</v>
      </c>
      <c r="I71" s="16"/>
      <c r="J71" s="16"/>
      <c r="K71" s="16"/>
    </row>
    <row r="72" spans="1:11">
      <c r="A72" s="134" t="s">
        <v>66</v>
      </c>
      <c r="B72" s="135" t="s">
        <v>30</v>
      </c>
      <c r="C72" s="6" t="s">
        <v>11</v>
      </c>
      <c r="D72" s="11">
        <f>SUM(D74,D81,D82)</f>
        <v>145199</v>
      </c>
      <c r="E72" s="11">
        <f t="shared" ref="E72:K72" si="25">SUM(E74,E81,E82)</f>
        <v>144100</v>
      </c>
      <c r="F72" s="11">
        <f t="shared" si="25"/>
        <v>144200</v>
      </c>
      <c r="G72" s="55">
        <f t="shared" si="25"/>
        <v>144100</v>
      </c>
      <c r="H72" s="43">
        <f t="shared" si="24"/>
        <v>-100</v>
      </c>
      <c r="I72" s="11">
        <f t="shared" si="25"/>
        <v>0</v>
      </c>
      <c r="J72" s="11">
        <f t="shared" si="25"/>
        <v>0</v>
      </c>
      <c r="K72" s="11">
        <f t="shared" si="25"/>
        <v>0</v>
      </c>
    </row>
    <row r="73" spans="1:11" ht="21" customHeight="1">
      <c r="A73" s="134"/>
      <c r="B73" s="135"/>
      <c r="C73" s="13" t="s">
        <v>12</v>
      </c>
      <c r="D73" s="19">
        <v>8</v>
      </c>
      <c r="E73" s="19">
        <v>8</v>
      </c>
      <c r="F73" s="19">
        <v>8</v>
      </c>
      <c r="G73" s="49">
        <v>8</v>
      </c>
      <c r="H73" s="41">
        <f t="shared" si="24"/>
        <v>0</v>
      </c>
      <c r="I73" s="19"/>
      <c r="J73" s="19"/>
      <c r="K73" s="19"/>
    </row>
    <row r="74" spans="1:11">
      <c r="A74" s="134"/>
      <c r="B74" s="135"/>
      <c r="C74" s="14" t="s">
        <v>13</v>
      </c>
      <c r="D74" s="16">
        <f>SUM(D75:D80)</f>
        <v>141199</v>
      </c>
      <c r="E74" s="16">
        <f t="shared" ref="E74:G74" si="26">SUM(E75:E80)</f>
        <v>144100</v>
      </c>
      <c r="F74" s="16">
        <f t="shared" si="26"/>
        <v>144200</v>
      </c>
      <c r="G74" s="51">
        <f t="shared" si="26"/>
        <v>144100</v>
      </c>
      <c r="H74" s="38">
        <f t="shared" si="24"/>
        <v>-100</v>
      </c>
      <c r="I74" s="16">
        <f t="shared" ref="I74:K74" si="27">SUM(I75:I80)</f>
        <v>0</v>
      </c>
      <c r="J74" s="16">
        <f t="shared" si="27"/>
        <v>0</v>
      </c>
      <c r="K74" s="16">
        <f t="shared" si="27"/>
        <v>0</v>
      </c>
    </row>
    <row r="75" spans="1:11" ht="24">
      <c r="A75" s="134"/>
      <c r="B75" s="135"/>
      <c r="C75" s="5" t="s">
        <v>14</v>
      </c>
      <c r="D75" s="18">
        <v>112500</v>
      </c>
      <c r="E75" s="18">
        <v>112500</v>
      </c>
      <c r="F75" s="18">
        <v>112500</v>
      </c>
      <c r="G75" s="53">
        <v>112500</v>
      </c>
      <c r="H75" s="42">
        <f t="shared" si="24"/>
        <v>0</v>
      </c>
      <c r="I75" s="18"/>
      <c r="J75" s="18"/>
      <c r="K75" s="18"/>
    </row>
    <row r="76" spans="1:11" ht="24">
      <c r="A76" s="134"/>
      <c r="B76" s="135"/>
      <c r="C76" s="5" t="s">
        <v>15</v>
      </c>
      <c r="D76" s="18">
        <v>28699</v>
      </c>
      <c r="E76" s="18">
        <v>31600</v>
      </c>
      <c r="F76" s="18">
        <v>31700</v>
      </c>
      <c r="G76" s="53">
        <v>31600</v>
      </c>
      <c r="H76" s="42">
        <f t="shared" si="24"/>
        <v>-100</v>
      </c>
      <c r="I76" s="18"/>
      <c r="J76" s="18"/>
      <c r="K76" s="18"/>
    </row>
    <row r="77" spans="1:11" ht="15" hidden="1" customHeight="1">
      <c r="A77" s="134"/>
      <c r="B77" s="135"/>
      <c r="C77" s="5" t="s">
        <v>17</v>
      </c>
      <c r="D77" s="18"/>
      <c r="E77" s="18"/>
      <c r="F77" s="18"/>
      <c r="G77" s="53"/>
      <c r="H77" s="42">
        <f t="shared" si="24"/>
        <v>0</v>
      </c>
      <c r="I77" s="18"/>
      <c r="J77" s="18"/>
      <c r="K77" s="18"/>
    </row>
    <row r="78" spans="1:11" ht="15" hidden="1" customHeight="1">
      <c r="A78" s="134"/>
      <c r="B78" s="135"/>
      <c r="C78" s="5" t="s">
        <v>18</v>
      </c>
      <c r="D78" s="18"/>
      <c r="E78" s="18"/>
      <c r="F78" s="18"/>
      <c r="G78" s="53"/>
      <c r="H78" s="42">
        <f t="shared" si="24"/>
        <v>0</v>
      </c>
      <c r="I78" s="18"/>
      <c r="J78" s="18"/>
      <c r="K78" s="18"/>
    </row>
    <row r="79" spans="1:11" ht="36" hidden="1" customHeight="1">
      <c r="A79" s="134"/>
      <c r="B79" s="135"/>
      <c r="C79" s="5" t="s">
        <v>16</v>
      </c>
      <c r="D79" s="18"/>
      <c r="E79" s="18"/>
      <c r="F79" s="18"/>
      <c r="G79" s="53"/>
      <c r="H79" s="42">
        <f t="shared" si="24"/>
        <v>0</v>
      </c>
      <c r="I79" s="18"/>
      <c r="J79" s="18"/>
      <c r="K79" s="18"/>
    </row>
    <row r="80" spans="1:11" ht="15" hidden="1" customHeight="1">
      <c r="A80" s="134"/>
      <c r="B80" s="135"/>
      <c r="C80" s="5" t="s">
        <v>19</v>
      </c>
      <c r="D80" s="18"/>
      <c r="E80" s="18"/>
      <c r="F80" s="18"/>
      <c r="G80" s="53"/>
      <c r="H80" s="42">
        <f t="shared" si="24"/>
        <v>0</v>
      </c>
      <c r="I80" s="18"/>
      <c r="J80" s="18"/>
      <c r="K80" s="18"/>
    </row>
    <row r="81" spans="1:11" ht="15.75" customHeight="1">
      <c r="A81" s="134"/>
      <c r="B81" s="135"/>
      <c r="C81" s="14" t="s">
        <v>20</v>
      </c>
      <c r="D81" s="16">
        <v>4000</v>
      </c>
      <c r="E81" s="16"/>
      <c r="F81" s="16"/>
      <c r="G81" s="51"/>
      <c r="H81" s="38">
        <f t="shared" si="24"/>
        <v>0</v>
      </c>
      <c r="I81" s="16"/>
      <c r="J81" s="16"/>
      <c r="K81" s="16"/>
    </row>
    <row r="82" spans="1:11" ht="24" hidden="1" customHeight="1">
      <c r="A82" s="134"/>
      <c r="B82" s="135"/>
      <c r="C82" s="14" t="s">
        <v>21</v>
      </c>
      <c r="D82" s="16"/>
      <c r="E82" s="16"/>
      <c r="F82" s="16"/>
      <c r="G82" s="51"/>
      <c r="H82" s="38">
        <f t="shared" si="24"/>
        <v>0</v>
      </c>
      <c r="I82" s="16"/>
      <c r="J82" s="16"/>
      <c r="K82" s="16"/>
    </row>
    <row r="83" spans="1:11">
      <c r="A83" s="134" t="s">
        <v>67</v>
      </c>
      <c r="B83" s="135" t="s">
        <v>31</v>
      </c>
      <c r="C83" s="6" t="s">
        <v>11</v>
      </c>
      <c r="D83" s="11">
        <f>SUM(D85,D92,D93)</f>
        <v>149294</v>
      </c>
      <c r="E83" s="11">
        <f t="shared" ref="E83:K83" si="28">SUM(E85,E92,E93)</f>
        <v>149900</v>
      </c>
      <c r="F83" s="11">
        <f t="shared" si="28"/>
        <v>149900</v>
      </c>
      <c r="G83" s="55">
        <f t="shared" si="28"/>
        <v>149900</v>
      </c>
      <c r="H83" s="43">
        <f t="shared" si="24"/>
        <v>0</v>
      </c>
      <c r="I83" s="11">
        <f t="shared" si="28"/>
        <v>0</v>
      </c>
      <c r="J83" s="11">
        <f t="shared" si="28"/>
        <v>0</v>
      </c>
      <c r="K83" s="11">
        <f t="shared" si="28"/>
        <v>0</v>
      </c>
    </row>
    <row r="84" spans="1:11" ht="21" customHeight="1">
      <c r="A84" s="134"/>
      <c r="B84" s="135"/>
      <c r="C84" s="13" t="s">
        <v>12</v>
      </c>
      <c r="D84" s="19">
        <v>8</v>
      </c>
      <c r="E84" s="19">
        <v>8</v>
      </c>
      <c r="F84" s="19">
        <v>8</v>
      </c>
      <c r="G84" s="49">
        <v>8</v>
      </c>
      <c r="H84" s="41">
        <f t="shared" si="24"/>
        <v>0</v>
      </c>
      <c r="I84" s="19"/>
      <c r="J84" s="19"/>
      <c r="K84" s="19"/>
    </row>
    <row r="85" spans="1:11">
      <c r="A85" s="134"/>
      <c r="B85" s="135"/>
      <c r="C85" s="14" t="s">
        <v>13</v>
      </c>
      <c r="D85" s="16">
        <f>SUM(D86:D91)</f>
        <v>149294</v>
      </c>
      <c r="E85" s="16">
        <f t="shared" ref="E85:G85" si="29">SUM(E86:E91)</f>
        <v>145457</v>
      </c>
      <c r="F85" s="16">
        <f t="shared" si="29"/>
        <v>149900</v>
      </c>
      <c r="G85" s="51">
        <f t="shared" si="29"/>
        <v>149900</v>
      </c>
      <c r="H85" s="38">
        <f t="shared" si="24"/>
        <v>0</v>
      </c>
      <c r="I85" s="16">
        <f t="shared" ref="I85:K85" si="30">SUM(I86:I91)</f>
        <v>0</v>
      </c>
      <c r="J85" s="16">
        <f t="shared" si="30"/>
        <v>0</v>
      </c>
      <c r="K85" s="16">
        <f t="shared" si="30"/>
        <v>0</v>
      </c>
    </row>
    <row r="86" spans="1:11" ht="24">
      <c r="A86" s="134"/>
      <c r="B86" s="135"/>
      <c r="C86" s="5" t="s">
        <v>14</v>
      </c>
      <c r="D86" s="18">
        <v>112500</v>
      </c>
      <c r="E86" s="18">
        <v>112500</v>
      </c>
      <c r="F86" s="18">
        <v>112500</v>
      </c>
      <c r="G86" s="53">
        <v>112500</v>
      </c>
      <c r="H86" s="42">
        <f t="shared" si="24"/>
        <v>0</v>
      </c>
      <c r="I86" s="18"/>
      <c r="J86" s="18"/>
      <c r="K86" s="18"/>
    </row>
    <row r="87" spans="1:11" ht="24">
      <c r="A87" s="134"/>
      <c r="B87" s="135"/>
      <c r="C87" s="5" t="s">
        <v>15</v>
      </c>
      <c r="D87" s="18">
        <v>36299</v>
      </c>
      <c r="E87" s="18">
        <f>36900-4443</f>
        <v>32457</v>
      </c>
      <c r="F87" s="18">
        <v>36900</v>
      </c>
      <c r="G87" s="53">
        <v>36900</v>
      </c>
      <c r="H87" s="42">
        <f t="shared" si="24"/>
        <v>0</v>
      </c>
      <c r="I87" s="18"/>
      <c r="J87" s="18"/>
      <c r="K87" s="18"/>
    </row>
    <row r="88" spans="1:11" ht="15" hidden="1" customHeight="1">
      <c r="A88" s="134"/>
      <c r="B88" s="135"/>
      <c r="C88" s="5" t="s">
        <v>17</v>
      </c>
      <c r="D88" s="18"/>
      <c r="E88" s="18"/>
      <c r="F88" s="18"/>
      <c r="G88" s="53"/>
      <c r="H88" s="42">
        <f t="shared" si="24"/>
        <v>0</v>
      </c>
      <c r="I88" s="18"/>
      <c r="J88" s="18"/>
      <c r="K88" s="18"/>
    </row>
    <row r="89" spans="1:11" ht="15" hidden="1" customHeight="1">
      <c r="A89" s="134"/>
      <c r="B89" s="135"/>
      <c r="C89" s="5" t="s">
        <v>18</v>
      </c>
      <c r="D89" s="18"/>
      <c r="E89" s="18"/>
      <c r="F89" s="18"/>
      <c r="G89" s="53"/>
      <c r="H89" s="42">
        <f t="shared" si="24"/>
        <v>0</v>
      </c>
      <c r="I89" s="18"/>
      <c r="J89" s="18"/>
      <c r="K89" s="18"/>
    </row>
    <row r="90" spans="1:11" ht="36" hidden="1" customHeight="1">
      <c r="A90" s="134"/>
      <c r="B90" s="135"/>
      <c r="C90" s="5" t="s">
        <v>16</v>
      </c>
      <c r="D90" s="18"/>
      <c r="E90" s="18"/>
      <c r="F90" s="18"/>
      <c r="G90" s="53"/>
      <c r="H90" s="42">
        <f t="shared" si="24"/>
        <v>0</v>
      </c>
      <c r="I90" s="18"/>
      <c r="J90" s="18"/>
      <c r="K90" s="18"/>
    </row>
    <row r="91" spans="1:11">
      <c r="A91" s="134"/>
      <c r="B91" s="135"/>
      <c r="C91" s="5" t="s">
        <v>19</v>
      </c>
      <c r="D91" s="18">
        <v>495</v>
      </c>
      <c r="E91" s="18">
        <v>500</v>
      </c>
      <c r="F91" s="18">
        <v>500</v>
      </c>
      <c r="G91" s="53">
        <v>500</v>
      </c>
      <c r="H91" s="42">
        <f t="shared" si="24"/>
        <v>0</v>
      </c>
      <c r="I91" s="18"/>
      <c r="J91" s="18"/>
      <c r="K91" s="18"/>
    </row>
    <row r="92" spans="1:11" ht="15" customHeight="1">
      <c r="A92" s="134"/>
      <c r="B92" s="135"/>
      <c r="C92" s="14" t="s">
        <v>20</v>
      </c>
      <c r="D92" s="16"/>
      <c r="E92" s="16">
        <v>4443</v>
      </c>
      <c r="F92" s="16"/>
      <c r="G92" s="51"/>
      <c r="H92" s="38">
        <f t="shared" si="24"/>
        <v>0</v>
      </c>
      <c r="I92" s="16"/>
      <c r="J92" s="16"/>
      <c r="K92" s="16"/>
    </row>
    <row r="93" spans="1:11" ht="24" hidden="1" customHeight="1">
      <c r="A93" s="134"/>
      <c r="B93" s="135"/>
      <c r="C93" s="14" t="s">
        <v>21</v>
      </c>
      <c r="D93" s="16"/>
      <c r="E93" s="16"/>
      <c r="F93" s="16"/>
      <c r="G93" s="51"/>
      <c r="H93" s="38">
        <f t="shared" si="24"/>
        <v>0</v>
      </c>
      <c r="I93" s="16"/>
      <c r="J93" s="16"/>
      <c r="K93" s="16"/>
    </row>
    <row r="94" spans="1:11">
      <c r="A94" s="134" t="s">
        <v>68</v>
      </c>
      <c r="B94" s="135" t="s">
        <v>32</v>
      </c>
      <c r="C94" s="6" t="s">
        <v>11</v>
      </c>
      <c r="D94" s="11">
        <f>SUM(D96,D103,D104)</f>
        <v>171872</v>
      </c>
      <c r="E94" s="11">
        <f t="shared" ref="E94:K94" si="31">SUM(E96,E103,E104)</f>
        <v>148500</v>
      </c>
      <c r="F94" s="11">
        <f t="shared" si="31"/>
        <v>148600</v>
      </c>
      <c r="G94" s="55">
        <f t="shared" si="31"/>
        <v>183500</v>
      </c>
      <c r="H94" s="43">
        <f t="shared" si="24"/>
        <v>34900</v>
      </c>
      <c r="I94" s="11">
        <f t="shared" si="31"/>
        <v>0</v>
      </c>
      <c r="J94" s="11">
        <f t="shared" si="31"/>
        <v>0</v>
      </c>
      <c r="K94" s="11">
        <f t="shared" si="31"/>
        <v>0</v>
      </c>
    </row>
    <row r="95" spans="1:11" ht="24">
      <c r="A95" s="134"/>
      <c r="B95" s="135"/>
      <c r="C95" s="13" t="s">
        <v>12</v>
      </c>
      <c r="D95" s="19">
        <v>8</v>
      </c>
      <c r="E95" s="19">
        <v>8</v>
      </c>
      <c r="F95" s="19">
        <v>8</v>
      </c>
      <c r="G95" s="49">
        <v>8</v>
      </c>
      <c r="H95" s="41">
        <f t="shared" si="24"/>
        <v>0</v>
      </c>
      <c r="I95" s="19"/>
      <c r="J95" s="19"/>
      <c r="K95" s="19"/>
    </row>
    <row r="96" spans="1:11">
      <c r="A96" s="134"/>
      <c r="B96" s="135"/>
      <c r="C96" s="14" t="s">
        <v>13</v>
      </c>
      <c r="D96" s="16">
        <f>SUM(D97:D102)</f>
        <v>146878</v>
      </c>
      <c r="E96" s="16">
        <f t="shared" ref="E96:G96" si="32">SUM(E97:E102)</f>
        <v>148500</v>
      </c>
      <c r="F96" s="16">
        <f t="shared" si="32"/>
        <v>148600</v>
      </c>
      <c r="G96" s="51">
        <f t="shared" si="32"/>
        <v>148500</v>
      </c>
      <c r="H96" s="38">
        <f t="shared" si="24"/>
        <v>-100</v>
      </c>
      <c r="I96" s="16">
        <f t="shared" ref="I96:K96" si="33">SUM(I97:I102)</f>
        <v>0</v>
      </c>
      <c r="J96" s="16">
        <f t="shared" si="33"/>
        <v>0</v>
      </c>
      <c r="K96" s="16">
        <f t="shared" si="33"/>
        <v>0</v>
      </c>
    </row>
    <row r="97" spans="1:11" ht="24">
      <c r="A97" s="134"/>
      <c r="B97" s="135"/>
      <c r="C97" s="5" t="s">
        <v>14</v>
      </c>
      <c r="D97" s="18">
        <v>112500</v>
      </c>
      <c r="E97" s="18">
        <v>112500</v>
      </c>
      <c r="F97" s="18">
        <v>112500</v>
      </c>
      <c r="G97" s="53">
        <v>112500</v>
      </c>
      <c r="H97" s="42">
        <f t="shared" si="24"/>
        <v>0</v>
      </c>
      <c r="I97" s="18"/>
      <c r="J97" s="18"/>
      <c r="K97" s="18"/>
    </row>
    <row r="98" spans="1:11" ht="24">
      <c r="A98" s="134"/>
      <c r="B98" s="135"/>
      <c r="C98" s="5" t="s">
        <v>15</v>
      </c>
      <c r="D98" s="18">
        <v>34156</v>
      </c>
      <c r="E98" s="18">
        <v>36000</v>
      </c>
      <c r="F98" s="18">
        <v>36100</v>
      </c>
      <c r="G98" s="53">
        <v>36000</v>
      </c>
      <c r="H98" s="42">
        <f t="shared" si="24"/>
        <v>-100</v>
      </c>
      <c r="I98" s="18"/>
      <c r="J98" s="18"/>
      <c r="K98" s="18"/>
    </row>
    <row r="99" spans="1:11" ht="15" hidden="1" customHeight="1">
      <c r="A99" s="134"/>
      <c r="B99" s="135"/>
      <c r="C99" s="5" t="s">
        <v>17</v>
      </c>
      <c r="D99" s="18"/>
      <c r="E99" s="18"/>
      <c r="F99" s="18"/>
      <c r="G99" s="53"/>
      <c r="H99" s="42">
        <f t="shared" si="24"/>
        <v>0</v>
      </c>
      <c r="I99" s="18"/>
      <c r="J99" s="18"/>
      <c r="K99" s="18"/>
    </row>
    <row r="100" spans="1:11" ht="15" hidden="1" customHeight="1">
      <c r="A100" s="134"/>
      <c r="B100" s="135"/>
      <c r="C100" s="5" t="s">
        <v>18</v>
      </c>
      <c r="D100" s="18"/>
      <c r="E100" s="18"/>
      <c r="F100" s="18"/>
      <c r="G100" s="53"/>
      <c r="H100" s="42">
        <f t="shared" si="24"/>
        <v>0</v>
      </c>
      <c r="I100" s="18"/>
      <c r="J100" s="18"/>
      <c r="K100" s="18"/>
    </row>
    <row r="101" spans="1:11" ht="36" hidden="1" customHeight="1">
      <c r="A101" s="134"/>
      <c r="B101" s="135"/>
      <c r="C101" s="5" t="s">
        <v>16</v>
      </c>
      <c r="D101" s="18"/>
      <c r="E101" s="18"/>
      <c r="F101" s="18"/>
      <c r="G101" s="53"/>
      <c r="H101" s="42">
        <f t="shared" si="24"/>
        <v>0</v>
      </c>
      <c r="I101" s="18"/>
      <c r="J101" s="18"/>
      <c r="K101" s="18"/>
    </row>
    <row r="102" spans="1:11">
      <c r="A102" s="134"/>
      <c r="B102" s="135"/>
      <c r="C102" s="5" t="s">
        <v>19</v>
      </c>
      <c r="D102" s="18">
        <v>222</v>
      </c>
      <c r="E102" s="18"/>
      <c r="F102" s="18"/>
      <c r="G102" s="53"/>
      <c r="H102" s="42">
        <f t="shared" si="24"/>
        <v>0</v>
      </c>
      <c r="I102" s="18"/>
      <c r="J102" s="18"/>
      <c r="K102" s="18"/>
    </row>
    <row r="103" spans="1:11" ht="25.5" customHeight="1">
      <c r="A103" s="134"/>
      <c r="B103" s="135"/>
      <c r="C103" s="14" t="s">
        <v>20</v>
      </c>
      <c r="D103" s="16">
        <v>24994</v>
      </c>
      <c r="E103" s="16"/>
      <c r="F103" s="16"/>
      <c r="G103" s="51">
        <v>35000</v>
      </c>
      <c r="H103" s="38">
        <f t="shared" si="24"/>
        <v>35000</v>
      </c>
      <c r="I103" s="16"/>
      <c r="J103" s="16"/>
      <c r="K103" s="16"/>
    </row>
    <row r="104" spans="1:11" ht="24" hidden="1" customHeight="1">
      <c r="A104" s="134"/>
      <c r="B104" s="135"/>
      <c r="C104" s="14" t="s">
        <v>21</v>
      </c>
      <c r="D104" s="16"/>
      <c r="E104" s="16"/>
      <c r="F104" s="16"/>
      <c r="G104" s="51"/>
      <c r="H104" s="38">
        <f t="shared" si="24"/>
        <v>0</v>
      </c>
      <c r="I104" s="16"/>
      <c r="J104" s="16"/>
      <c r="K104" s="16"/>
    </row>
    <row r="105" spans="1:11">
      <c r="A105" s="134" t="s">
        <v>69</v>
      </c>
      <c r="B105" s="135" t="s">
        <v>33</v>
      </c>
      <c r="C105" s="6" t="s">
        <v>11</v>
      </c>
      <c r="D105" s="11">
        <f>SUM(D107,D114,D115)</f>
        <v>146748</v>
      </c>
      <c r="E105" s="11">
        <f t="shared" ref="E105:K105" si="34">SUM(E107,E114,E115)</f>
        <v>148200</v>
      </c>
      <c r="F105" s="11">
        <f t="shared" si="34"/>
        <v>148200</v>
      </c>
      <c r="G105" s="55">
        <f t="shared" si="34"/>
        <v>183200</v>
      </c>
      <c r="H105" s="43">
        <f t="shared" si="24"/>
        <v>35000</v>
      </c>
      <c r="I105" s="11">
        <f t="shared" si="34"/>
        <v>0</v>
      </c>
      <c r="J105" s="11">
        <f t="shared" si="34"/>
        <v>0</v>
      </c>
      <c r="K105" s="11">
        <f t="shared" si="34"/>
        <v>0</v>
      </c>
    </row>
    <row r="106" spans="1:11" ht="24">
      <c r="A106" s="134"/>
      <c r="B106" s="135"/>
      <c r="C106" s="13" t="s">
        <v>12</v>
      </c>
      <c r="D106" s="19">
        <v>8</v>
      </c>
      <c r="E106" s="19">
        <v>8</v>
      </c>
      <c r="F106" s="19">
        <v>8</v>
      </c>
      <c r="G106" s="49">
        <v>8</v>
      </c>
      <c r="H106" s="41">
        <f t="shared" si="24"/>
        <v>0</v>
      </c>
      <c r="I106" s="19"/>
      <c r="J106" s="19"/>
      <c r="K106" s="19"/>
    </row>
    <row r="107" spans="1:11">
      <c r="A107" s="134"/>
      <c r="B107" s="135"/>
      <c r="C107" s="14" t="s">
        <v>13</v>
      </c>
      <c r="D107" s="16">
        <f>SUM(D108:D113)</f>
        <v>146748</v>
      </c>
      <c r="E107" s="16">
        <f t="shared" ref="E107:G107" si="35">SUM(E108:E113)</f>
        <v>148200</v>
      </c>
      <c r="F107" s="16">
        <f t="shared" si="35"/>
        <v>148200</v>
      </c>
      <c r="G107" s="51">
        <f t="shared" si="35"/>
        <v>148200</v>
      </c>
      <c r="H107" s="38">
        <f t="shared" si="24"/>
        <v>0</v>
      </c>
      <c r="I107" s="16">
        <f t="shared" ref="I107:K107" si="36">SUM(I108:I113)</f>
        <v>0</v>
      </c>
      <c r="J107" s="16">
        <f t="shared" si="36"/>
        <v>0</v>
      </c>
      <c r="K107" s="16">
        <f t="shared" si="36"/>
        <v>0</v>
      </c>
    </row>
    <row r="108" spans="1:11" ht="24">
      <c r="A108" s="134"/>
      <c r="B108" s="135"/>
      <c r="C108" s="5" t="s">
        <v>14</v>
      </c>
      <c r="D108" s="18">
        <v>112418</v>
      </c>
      <c r="E108" s="18">
        <v>112500</v>
      </c>
      <c r="F108" s="18">
        <v>112500</v>
      </c>
      <c r="G108" s="53">
        <v>112500</v>
      </c>
      <c r="H108" s="42">
        <f t="shared" si="24"/>
        <v>0</v>
      </c>
      <c r="I108" s="18"/>
      <c r="J108" s="18"/>
      <c r="K108" s="18"/>
    </row>
    <row r="109" spans="1:11" ht="24">
      <c r="A109" s="134"/>
      <c r="B109" s="135"/>
      <c r="C109" s="5" t="s">
        <v>15</v>
      </c>
      <c r="D109" s="18">
        <v>34330</v>
      </c>
      <c r="E109" s="18">
        <f>35700-412</f>
        <v>35288</v>
      </c>
      <c r="F109" s="18">
        <v>35700</v>
      </c>
      <c r="G109" s="53">
        <v>35700</v>
      </c>
      <c r="H109" s="42">
        <f t="shared" si="24"/>
        <v>0</v>
      </c>
      <c r="I109" s="18"/>
      <c r="J109" s="18"/>
      <c r="K109" s="18"/>
    </row>
    <row r="110" spans="1:11" ht="15" hidden="1" customHeight="1">
      <c r="A110" s="134"/>
      <c r="B110" s="135"/>
      <c r="C110" s="5" t="s">
        <v>17</v>
      </c>
      <c r="D110" s="18"/>
      <c r="E110" s="18"/>
      <c r="F110" s="18"/>
      <c r="G110" s="53"/>
      <c r="H110" s="42">
        <f t="shared" si="24"/>
        <v>0</v>
      </c>
      <c r="I110" s="18"/>
      <c r="J110" s="18"/>
      <c r="K110" s="18"/>
    </row>
    <row r="111" spans="1:11" ht="15" hidden="1" customHeight="1">
      <c r="A111" s="134"/>
      <c r="B111" s="135"/>
      <c r="C111" s="5" t="s">
        <v>18</v>
      </c>
      <c r="D111" s="18"/>
      <c r="E111" s="18"/>
      <c r="F111" s="18"/>
      <c r="G111" s="53"/>
      <c r="H111" s="42">
        <f t="shared" si="24"/>
        <v>0</v>
      </c>
      <c r="I111" s="18"/>
      <c r="J111" s="18"/>
      <c r="K111" s="18"/>
    </row>
    <row r="112" spans="1:11" ht="21.75" customHeight="1">
      <c r="A112" s="134"/>
      <c r="B112" s="135"/>
      <c r="C112" s="5" t="s">
        <v>16</v>
      </c>
      <c r="D112" s="18"/>
      <c r="E112" s="18">
        <v>412</v>
      </c>
      <c r="F112" s="18"/>
      <c r="G112" s="53"/>
      <c r="H112" s="42">
        <f t="shared" si="24"/>
        <v>0</v>
      </c>
      <c r="I112" s="18"/>
      <c r="J112" s="18"/>
      <c r="K112" s="18"/>
    </row>
    <row r="113" spans="1:11" ht="15" hidden="1" customHeight="1">
      <c r="A113" s="134"/>
      <c r="B113" s="135"/>
      <c r="C113" s="5" t="s">
        <v>19</v>
      </c>
      <c r="D113" s="18"/>
      <c r="E113" s="18"/>
      <c r="F113" s="18"/>
      <c r="G113" s="53"/>
      <c r="H113" s="42">
        <f t="shared" si="24"/>
        <v>0</v>
      </c>
      <c r="I113" s="18"/>
      <c r="J113" s="18"/>
      <c r="K113" s="18"/>
    </row>
    <row r="114" spans="1:11" ht="18.75" customHeight="1" thickBot="1">
      <c r="A114" s="134"/>
      <c r="B114" s="135"/>
      <c r="C114" s="14" t="s">
        <v>20</v>
      </c>
      <c r="D114" s="16"/>
      <c r="E114" s="16"/>
      <c r="F114" s="16"/>
      <c r="G114" s="51">
        <v>35000</v>
      </c>
      <c r="H114" s="38">
        <f t="shared" si="24"/>
        <v>35000</v>
      </c>
      <c r="I114" s="16"/>
      <c r="J114" s="16"/>
      <c r="K114" s="16"/>
    </row>
    <row r="115" spans="1:11" ht="24.75" hidden="1" customHeight="1" thickBot="1">
      <c r="A115" s="178"/>
      <c r="B115" s="159"/>
      <c r="C115" s="15" t="s">
        <v>21</v>
      </c>
      <c r="D115" s="17"/>
      <c r="E115" s="17"/>
      <c r="F115" s="17"/>
      <c r="G115" s="65"/>
      <c r="H115" s="40">
        <f t="shared" si="24"/>
        <v>0</v>
      </c>
      <c r="I115" s="17"/>
      <c r="J115" s="17"/>
      <c r="K115" s="17"/>
    </row>
    <row r="116" spans="1:11">
      <c r="A116" s="138" t="s">
        <v>27</v>
      </c>
      <c r="B116" s="163" t="s">
        <v>38</v>
      </c>
      <c r="C116" s="8" t="s">
        <v>11</v>
      </c>
      <c r="D116" s="10">
        <f>SUM(D118,D125,D126)</f>
        <v>5881338</v>
      </c>
      <c r="E116" s="10">
        <f t="shared" ref="E116:K116" si="37">SUM(E118,E125,E126)</f>
        <v>6640210</v>
      </c>
      <c r="F116" s="10">
        <f t="shared" si="37"/>
        <v>5337200</v>
      </c>
      <c r="G116" s="47">
        <f t="shared" si="37"/>
        <v>6478680</v>
      </c>
      <c r="H116" s="36">
        <f t="shared" si="24"/>
        <v>1141480</v>
      </c>
      <c r="I116" s="10">
        <f t="shared" si="37"/>
        <v>0</v>
      </c>
      <c r="J116" s="10">
        <f t="shared" si="37"/>
        <v>0</v>
      </c>
      <c r="K116" s="10">
        <f t="shared" si="37"/>
        <v>0</v>
      </c>
    </row>
    <row r="117" spans="1:11" ht="24" hidden="1" customHeight="1">
      <c r="A117" s="139"/>
      <c r="B117" s="164"/>
      <c r="C117" s="13" t="s">
        <v>12</v>
      </c>
      <c r="D117" s="19">
        <f>SUM(D128,D139,D150,D161)</f>
        <v>0</v>
      </c>
      <c r="E117" s="19">
        <f t="shared" ref="E117:K117" si="38">SUM(E128,E139,E150,E161)</f>
        <v>0</v>
      </c>
      <c r="F117" s="19">
        <f t="shared" si="38"/>
        <v>0</v>
      </c>
      <c r="G117" s="49">
        <f t="shared" si="38"/>
        <v>0</v>
      </c>
      <c r="H117" s="41">
        <f t="shared" si="24"/>
        <v>0</v>
      </c>
      <c r="I117" s="19">
        <f t="shared" si="38"/>
        <v>0</v>
      </c>
      <c r="J117" s="19">
        <f t="shared" si="38"/>
        <v>0</v>
      </c>
      <c r="K117" s="19">
        <f t="shared" si="38"/>
        <v>0</v>
      </c>
    </row>
    <row r="118" spans="1:11">
      <c r="A118" s="139"/>
      <c r="B118" s="164"/>
      <c r="C118" s="14" t="s">
        <v>13</v>
      </c>
      <c r="D118" s="16">
        <f>SUM(D119:D124)</f>
        <v>5822658</v>
      </c>
      <c r="E118" s="16">
        <f t="shared" ref="E118:G118" si="39">SUM(E119:E124)</f>
        <v>6640210</v>
      </c>
      <c r="F118" s="16">
        <f t="shared" si="39"/>
        <v>5337200</v>
      </c>
      <c r="G118" s="51">
        <f t="shared" si="39"/>
        <v>6478680</v>
      </c>
      <c r="H118" s="38">
        <f t="shared" si="24"/>
        <v>1141480</v>
      </c>
      <c r="I118" s="16">
        <f t="shared" ref="I118:K118" si="40">SUM(I119:I124)</f>
        <v>0</v>
      </c>
      <c r="J118" s="16">
        <f t="shared" si="40"/>
        <v>0</v>
      </c>
      <c r="K118" s="16">
        <f t="shared" si="40"/>
        <v>0</v>
      </c>
    </row>
    <row r="119" spans="1:11" ht="24" hidden="1" customHeight="1">
      <c r="A119" s="139"/>
      <c r="B119" s="164"/>
      <c r="C119" s="5" t="s">
        <v>14</v>
      </c>
      <c r="D119" s="18">
        <f t="shared" ref="D119:K126" si="41">SUM(D130,D141,D152,D163)</f>
        <v>0</v>
      </c>
      <c r="E119" s="18">
        <f t="shared" si="41"/>
        <v>0</v>
      </c>
      <c r="F119" s="18">
        <f t="shared" si="41"/>
        <v>0</v>
      </c>
      <c r="G119" s="53">
        <f t="shared" si="41"/>
        <v>0</v>
      </c>
      <c r="H119" s="42">
        <f t="shared" si="24"/>
        <v>0</v>
      </c>
      <c r="I119" s="18">
        <f t="shared" si="41"/>
        <v>0</v>
      </c>
      <c r="J119" s="18">
        <f t="shared" si="41"/>
        <v>0</v>
      </c>
      <c r="K119" s="18">
        <f t="shared" si="41"/>
        <v>0</v>
      </c>
    </row>
    <row r="120" spans="1:11" ht="24">
      <c r="A120" s="139"/>
      <c r="B120" s="164"/>
      <c r="C120" s="5" t="s">
        <v>15</v>
      </c>
      <c r="D120" s="18">
        <f t="shared" si="41"/>
        <v>16231</v>
      </c>
      <c r="E120" s="18">
        <f t="shared" si="41"/>
        <v>14900</v>
      </c>
      <c r="F120" s="18">
        <f t="shared" si="41"/>
        <v>15000</v>
      </c>
      <c r="G120" s="53">
        <f t="shared" si="41"/>
        <v>14300</v>
      </c>
      <c r="H120" s="42">
        <f t="shared" si="24"/>
        <v>-700</v>
      </c>
      <c r="I120" s="18">
        <f t="shared" si="41"/>
        <v>0</v>
      </c>
      <c r="J120" s="18">
        <f t="shared" si="41"/>
        <v>0</v>
      </c>
      <c r="K120" s="18">
        <f t="shared" si="41"/>
        <v>0</v>
      </c>
    </row>
    <row r="121" spans="1:11" ht="15" hidden="1" customHeight="1">
      <c r="A121" s="139"/>
      <c r="B121" s="164"/>
      <c r="C121" s="5" t="s">
        <v>17</v>
      </c>
      <c r="D121" s="18">
        <f t="shared" si="41"/>
        <v>0</v>
      </c>
      <c r="E121" s="18">
        <f t="shared" si="41"/>
        <v>0</v>
      </c>
      <c r="F121" s="18">
        <f t="shared" si="41"/>
        <v>0</v>
      </c>
      <c r="G121" s="53">
        <f t="shared" si="41"/>
        <v>0</v>
      </c>
      <c r="H121" s="42">
        <f t="shared" si="24"/>
        <v>0</v>
      </c>
      <c r="I121" s="18">
        <f t="shared" si="41"/>
        <v>0</v>
      </c>
      <c r="J121" s="18">
        <f t="shared" si="41"/>
        <v>0</v>
      </c>
      <c r="K121" s="18">
        <f t="shared" si="41"/>
        <v>0</v>
      </c>
    </row>
    <row r="122" spans="1:11" ht="15" hidden="1" customHeight="1">
      <c r="A122" s="139"/>
      <c r="B122" s="164"/>
      <c r="C122" s="5" t="s">
        <v>18</v>
      </c>
      <c r="D122" s="18">
        <f t="shared" si="41"/>
        <v>0</v>
      </c>
      <c r="E122" s="18">
        <f t="shared" si="41"/>
        <v>0</v>
      </c>
      <c r="F122" s="18">
        <f t="shared" si="41"/>
        <v>0</v>
      </c>
      <c r="G122" s="53">
        <f t="shared" si="41"/>
        <v>0</v>
      </c>
      <c r="H122" s="42">
        <f t="shared" si="24"/>
        <v>0</v>
      </c>
      <c r="I122" s="18">
        <f t="shared" si="41"/>
        <v>0</v>
      </c>
      <c r="J122" s="18">
        <f t="shared" si="41"/>
        <v>0</v>
      </c>
      <c r="K122" s="18">
        <f t="shared" si="41"/>
        <v>0</v>
      </c>
    </row>
    <row r="123" spans="1:11" ht="36" hidden="1" customHeight="1">
      <c r="A123" s="139"/>
      <c r="B123" s="164"/>
      <c r="C123" s="5" t="s">
        <v>16</v>
      </c>
      <c r="D123" s="18">
        <f t="shared" si="41"/>
        <v>0</v>
      </c>
      <c r="E123" s="18">
        <f t="shared" si="41"/>
        <v>0</v>
      </c>
      <c r="F123" s="18">
        <f t="shared" si="41"/>
        <v>0</v>
      </c>
      <c r="G123" s="53">
        <f t="shared" si="41"/>
        <v>0</v>
      </c>
      <c r="H123" s="42">
        <f t="shared" si="24"/>
        <v>0</v>
      </c>
      <c r="I123" s="18">
        <f t="shared" si="41"/>
        <v>0</v>
      </c>
      <c r="J123" s="18">
        <f t="shared" si="41"/>
        <v>0</v>
      </c>
      <c r="K123" s="18">
        <f t="shared" si="41"/>
        <v>0</v>
      </c>
    </row>
    <row r="124" spans="1:11">
      <c r="A124" s="139"/>
      <c r="B124" s="164"/>
      <c r="C124" s="5" t="s">
        <v>19</v>
      </c>
      <c r="D124" s="18">
        <f t="shared" si="41"/>
        <v>5806427</v>
      </c>
      <c r="E124" s="18">
        <f t="shared" si="41"/>
        <v>6625310</v>
      </c>
      <c r="F124" s="18">
        <f t="shared" si="41"/>
        <v>5322200</v>
      </c>
      <c r="G124" s="53">
        <f t="shared" si="41"/>
        <v>6464380</v>
      </c>
      <c r="H124" s="42">
        <f t="shared" si="24"/>
        <v>1142180</v>
      </c>
      <c r="I124" s="18">
        <f t="shared" si="41"/>
        <v>0</v>
      </c>
      <c r="J124" s="18">
        <f t="shared" si="41"/>
        <v>0</v>
      </c>
      <c r="K124" s="18">
        <f t="shared" si="41"/>
        <v>0</v>
      </c>
    </row>
    <row r="125" spans="1:11" ht="36" hidden="1" customHeight="1">
      <c r="A125" s="139"/>
      <c r="B125" s="164"/>
      <c r="C125" s="14" t="s">
        <v>20</v>
      </c>
      <c r="D125" s="16">
        <f t="shared" si="41"/>
        <v>0</v>
      </c>
      <c r="E125" s="16">
        <f t="shared" si="41"/>
        <v>0</v>
      </c>
      <c r="F125" s="16">
        <f t="shared" si="41"/>
        <v>0</v>
      </c>
      <c r="G125" s="51">
        <f t="shared" si="41"/>
        <v>0</v>
      </c>
      <c r="H125" s="38">
        <f t="shared" si="24"/>
        <v>0</v>
      </c>
      <c r="I125" s="16">
        <f t="shared" si="41"/>
        <v>0</v>
      </c>
      <c r="J125" s="16">
        <f t="shared" si="41"/>
        <v>0</v>
      </c>
      <c r="K125" s="16">
        <f t="shared" si="41"/>
        <v>0</v>
      </c>
    </row>
    <row r="126" spans="1:11" ht="24.75" thickBot="1">
      <c r="A126" s="140"/>
      <c r="B126" s="165"/>
      <c r="C126" s="15" t="s">
        <v>21</v>
      </c>
      <c r="D126" s="17">
        <f t="shared" si="41"/>
        <v>58680</v>
      </c>
      <c r="E126" s="17">
        <f t="shared" si="41"/>
        <v>0</v>
      </c>
      <c r="F126" s="17">
        <f t="shared" si="41"/>
        <v>0</v>
      </c>
      <c r="G126" s="65">
        <f t="shared" si="41"/>
        <v>0</v>
      </c>
      <c r="H126" s="40">
        <f t="shared" si="24"/>
        <v>0</v>
      </c>
      <c r="I126" s="17">
        <f t="shared" si="41"/>
        <v>0</v>
      </c>
      <c r="J126" s="17">
        <f t="shared" si="41"/>
        <v>0</v>
      </c>
      <c r="K126" s="17">
        <f t="shared" si="41"/>
        <v>0</v>
      </c>
    </row>
    <row r="127" spans="1:11" ht="15" customHeight="1">
      <c r="A127" s="121" t="s">
        <v>34</v>
      </c>
      <c r="B127" s="150" t="s">
        <v>40</v>
      </c>
      <c r="C127" s="46" t="s">
        <v>11</v>
      </c>
      <c r="D127" s="47">
        <f>SUM(D129,D136,D137)</f>
        <v>3779733</v>
      </c>
      <c r="E127" s="47">
        <f t="shared" ref="E127:K127" si="42">SUM(E129,E136,E137)</f>
        <v>5824107</v>
      </c>
      <c r="F127" s="47">
        <f t="shared" si="42"/>
        <v>4283300</v>
      </c>
      <c r="G127" s="47">
        <f t="shared" si="42"/>
        <v>5324780</v>
      </c>
      <c r="H127" s="36">
        <f t="shared" si="24"/>
        <v>1041480</v>
      </c>
      <c r="I127" s="47">
        <f t="shared" si="42"/>
        <v>0</v>
      </c>
      <c r="J127" s="47">
        <f t="shared" si="42"/>
        <v>0</v>
      </c>
      <c r="K127" s="47">
        <f t="shared" si="42"/>
        <v>0</v>
      </c>
    </row>
    <row r="128" spans="1:11" ht="24" hidden="1" customHeight="1">
      <c r="A128" s="120"/>
      <c r="B128" s="146"/>
      <c r="C128" s="48" t="s">
        <v>12</v>
      </c>
      <c r="D128" s="49"/>
      <c r="E128" s="49"/>
      <c r="F128" s="49"/>
      <c r="G128" s="49"/>
      <c r="H128" s="41">
        <f t="shared" si="24"/>
        <v>0</v>
      </c>
      <c r="I128" s="49"/>
      <c r="J128" s="49"/>
      <c r="K128" s="49"/>
    </row>
    <row r="129" spans="1:11">
      <c r="A129" s="120"/>
      <c r="B129" s="146"/>
      <c r="C129" s="50" t="s">
        <v>13</v>
      </c>
      <c r="D129" s="51">
        <f>SUM(D130:D135)</f>
        <v>3779733</v>
      </c>
      <c r="E129" s="51">
        <f t="shared" ref="E129:G129" si="43">SUM(E130:E135)</f>
        <v>5824107</v>
      </c>
      <c r="F129" s="51">
        <f t="shared" si="43"/>
        <v>4283300</v>
      </c>
      <c r="G129" s="51">
        <f t="shared" si="43"/>
        <v>5324780</v>
      </c>
      <c r="H129" s="38">
        <f t="shared" si="24"/>
        <v>1041480</v>
      </c>
      <c r="I129" s="51">
        <f t="shared" ref="I129:K129" si="44">SUM(I130:I135)</f>
        <v>0</v>
      </c>
      <c r="J129" s="51">
        <f t="shared" si="44"/>
        <v>0</v>
      </c>
      <c r="K129" s="51">
        <f t="shared" si="44"/>
        <v>0</v>
      </c>
    </row>
    <row r="130" spans="1:11" ht="24" hidden="1" customHeight="1">
      <c r="A130" s="120"/>
      <c r="B130" s="146"/>
      <c r="C130" s="52" t="s">
        <v>14</v>
      </c>
      <c r="D130" s="53"/>
      <c r="E130" s="53"/>
      <c r="F130" s="53"/>
      <c r="G130" s="53"/>
      <c r="H130" s="42">
        <f t="shared" si="24"/>
        <v>0</v>
      </c>
      <c r="I130" s="53"/>
      <c r="J130" s="53"/>
      <c r="K130" s="53"/>
    </row>
    <row r="131" spans="1:11" ht="24">
      <c r="A131" s="120"/>
      <c r="B131" s="146"/>
      <c r="C131" s="52" t="s">
        <v>15</v>
      </c>
      <c r="D131" s="53">
        <v>14170</v>
      </c>
      <c r="E131" s="53">
        <v>14900</v>
      </c>
      <c r="F131" s="53">
        <v>15000</v>
      </c>
      <c r="G131" s="53">
        <f>13200+20+1080</f>
        <v>14300</v>
      </c>
      <c r="H131" s="42">
        <f t="shared" si="24"/>
        <v>-700</v>
      </c>
      <c r="I131" s="53"/>
      <c r="J131" s="53"/>
      <c r="K131" s="53"/>
    </row>
    <row r="132" spans="1:11" ht="15" hidden="1" customHeight="1">
      <c r="A132" s="120"/>
      <c r="B132" s="146"/>
      <c r="C132" s="52" t="s">
        <v>17</v>
      </c>
      <c r="D132" s="53"/>
      <c r="E132" s="53"/>
      <c r="F132" s="53"/>
      <c r="G132" s="53"/>
      <c r="H132" s="42">
        <f t="shared" si="24"/>
        <v>0</v>
      </c>
      <c r="I132" s="53"/>
      <c r="J132" s="53"/>
      <c r="K132" s="53"/>
    </row>
    <row r="133" spans="1:11" ht="15" hidden="1" customHeight="1">
      <c r="A133" s="120"/>
      <c r="B133" s="146"/>
      <c r="C133" s="52" t="s">
        <v>18</v>
      </c>
      <c r="D133" s="53"/>
      <c r="E133" s="53"/>
      <c r="F133" s="53"/>
      <c r="G133" s="53"/>
      <c r="H133" s="42">
        <f t="shared" si="24"/>
        <v>0</v>
      </c>
      <c r="I133" s="53"/>
      <c r="J133" s="53"/>
      <c r="K133" s="53"/>
    </row>
    <row r="134" spans="1:11" ht="36" hidden="1" customHeight="1">
      <c r="A134" s="120"/>
      <c r="B134" s="146"/>
      <c r="C134" s="52" t="s">
        <v>16</v>
      </c>
      <c r="D134" s="53"/>
      <c r="E134" s="53"/>
      <c r="F134" s="53"/>
      <c r="G134" s="53"/>
      <c r="H134" s="42">
        <f t="shared" si="24"/>
        <v>0</v>
      </c>
      <c r="I134" s="53"/>
      <c r="J134" s="53"/>
      <c r="K134" s="53"/>
    </row>
    <row r="135" spans="1:11" ht="26.25" customHeight="1">
      <c r="A135" s="120"/>
      <c r="B135" s="146"/>
      <c r="C135" s="52" t="s">
        <v>19</v>
      </c>
      <c r="D135" s="53">
        <v>3765563</v>
      </c>
      <c r="E135" s="53">
        <f>5322000+583207-96000</f>
        <v>5809207</v>
      </c>
      <c r="F135" s="53">
        <v>4268300</v>
      </c>
      <c r="G135" s="53">
        <f>4283280-14280+1041500-20</f>
        <v>5310480</v>
      </c>
      <c r="H135" s="42">
        <f t="shared" ref="H135:H198" si="45">G135-F135</f>
        <v>1042180</v>
      </c>
      <c r="I135" s="53"/>
      <c r="J135" s="53"/>
      <c r="K135" s="53"/>
    </row>
    <row r="136" spans="1:11" ht="36" hidden="1" customHeight="1">
      <c r="A136" s="120"/>
      <c r="B136" s="146"/>
      <c r="C136" s="50" t="s">
        <v>20</v>
      </c>
      <c r="D136" s="51"/>
      <c r="E136" s="51"/>
      <c r="F136" s="51"/>
      <c r="G136" s="51"/>
      <c r="H136" s="38">
        <f t="shared" si="45"/>
        <v>0</v>
      </c>
      <c r="I136" s="51"/>
      <c r="J136" s="51"/>
      <c r="K136" s="51"/>
    </row>
    <row r="137" spans="1:11" ht="24" hidden="1" customHeight="1">
      <c r="A137" s="120"/>
      <c r="B137" s="146"/>
      <c r="C137" s="50" t="s">
        <v>21</v>
      </c>
      <c r="D137" s="51"/>
      <c r="E137" s="51"/>
      <c r="F137" s="51"/>
      <c r="G137" s="51"/>
      <c r="H137" s="38">
        <f t="shared" si="45"/>
        <v>0</v>
      </c>
      <c r="I137" s="51"/>
      <c r="J137" s="51"/>
      <c r="K137" s="51"/>
    </row>
    <row r="138" spans="1:11" ht="23.25" customHeight="1">
      <c r="A138" s="173" t="s">
        <v>35</v>
      </c>
      <c r="B138" s="110" t="s">
        <v>41</v>
      </c>
      <c r="C138" s="54" t="s">
        <v>11</v>
      </c>
      <c r="D138" s="55">
        <f>SUM(D140,D147,D148)</f>
        <v>1533794</v>
      </c>
      <c r="E138" s="55">
        <f t="shared" ref="E138:K138" si="46">SUM(E140,E147,E148)</f>
        <v>90000</v>
      </c>
      <c r="F138" s="55">
        <f t="shared" si="46"/>
        <v>300000</v>
      </c>
      <c r="G138" s="55">
        <f t="shared" si="46"/>
        <v>300000</v>
      </c>
      <c r="H138" s="43">
        <f t="shared" si="45"/>
        <v>0</v>
      </c>
      <c r="I138" s="55">
        <f t="shared" si="46"/>
        <v>0</v>
      </c>
      <c r="J138" s="55">
        <f t="shared" si="46"/>
        <v>0</v>
      </c>
      <c r="K138" s="55">
        <f t="shared" si="46"/>
        <v>0</v>
      </c>
    </row>
    <row r="139" spans="1:11" ht="24" hidden="1" customHeight="1">
      <c r="A139" s="179"/>
      <c r="B139" s="111"/>
      <c r="C139" s="48" t="s">
        <v>12</v>
      </c>
      <c r="D139" s="49"/>
      <c r="E139" s="49"/>
      <c r="F139" s="49"/>
      <c r="G139" s="49"/>
      <c r="H139" s="41">
        <f t="shared" si="45"/>
        <v>0</v>
      </c>
      <c r="I139" s="49"/>
      <c r="J139" s="49"/>
      <c r="K139" s="49"/>
    </row>
    <row r="140" spans="1:11" ht="21" customHeight="1">
      <c r="A140" s="179"/>
      <c r="B140" s="111"/>
      <c r="C140" s="50" t="s">
        <v>13</v>
      </c>
      <c r="D140" s="51">
        <f>SUM(D141:D146)</f>
        <v>1475114</v>
      </c>
      <c r="E140" s="51">
        <f t="shared" ref="E140:G140" si="47">SUM(E141:E146)</f>
        <v>90000</v>
      </c>
      <c r="F140" s="51">
        <f t="shared" si="47"/>
        <v>300000</v>
      </c>
      <c r="G140" s="51">
        <f t="shared" si="47"/>
        <v>300000</v>
      </c>
      <c r="H140" s="38">
        <f t="shared" si="45"/>
        <v>0</v>
      </c>
      <c r="I140" s="51">
        <f t="shared" ref="I140:K140" si="48">SUM(I141:I146)</f>
        <v>0</v>
      </c>
      <c r="J140" s="51">
        <f t="shared" si="48"/>
        <v>0</v>
      </c>
      <c r="K140" s="51">
        <f t="shared" si="48"/>
        <v>0</v>
      </c>
    </row>
    <row r="141" spans="1:11" ht="24" hidden="1" customHeight="1">
      <c r="A141" s="179"/>
      <c r="B141" s="111"/>
      <c r="C141" s="52" t="s">
        <v>14</v>
      </c>
      <c r="D141" s="53"/>
      <c r="E141" s="53"/>
      <c r="F141" s="53"/>
      <c r="G141" s="53"/>
      <c r="H141" s="42">
        <f t="shared" si="45"/>
        <v>0</v>
      </c>
      <c r="I141" s="53"/>
      <c r="J141" s="53"/>
      <c r="K141" s="53"/>
    </row>
    <row r="142" spans="1:11" ht="24" hidden="1" customHeight="1">
      <c r="A142" s="179"/>
      <c r="B142" s="111"/>
      <c r="C142" s="52" t="s">
        <v>15</v>
      </c>
      <c r="D142" s="53"/>
      <c r="E142" s="53"/>
      <c r="F142" s="53"/>
      <c r="G142" s="53"/>
      <c r="H142" s="42">
        <f t="shared" si="45"/>
        <v>0</v>
      </c>
      <c r="I142" s="53"/>
      <c r="J142" s="53"/>
      <c r="K142" s="53"/>
    </row>
    <row r="143" spans="1:11" ht="15" hidden="1" customHeight="1">
      <c r="A143" s="179"/>
      <c r="B143" s="111"/>
      <c r="C143" s="52" t="s">
        <v>17</v>
      </c>
      <c r="D143" s="53"/>
      <c r="E143" s="53"/>
      <c r="F143" s="53"/>
      <c r="G143" s="53"/>
      <c r="H143" s="42">
        <f t="shared" si="45"/>
        <v>0</v>
      </c>
      <c r="I143" s="53"/>
      <c r="J143" s="53"/>
      <c r="K143" s="53"/>
    </row>
    <row r="144" spans="1:11">
      <c r="A144" s="179"/>
      <c r="B144" s="111"/>
      <c r="C144" s="52" t="s">
        <v>18</v>
      </c>
      <c r="D144" s="53"/>
      <c r="E144" s="53"/>
      <c r="F144" s="53"/>
      <c r="G144" s="53"/>
      <c r="H144" s="42">
        <f t="shared" si="45"/>
        <v>0</v>
      </c>
      <c r="I144" s="53"/>
      <c r="J144" s="53"/>
      <c r="K144" s="53"/>
    </row>
    <row r="145" spans="1:11" ht="36" hidden="1" customHeight="1">
      <c r="A145" s="179"/>
      <c r="B145" s="111"/>
      <c r="C145" s="52" t="s">
        <v>16</v>
      </c>
      <c r="D145" s="53"/>
      <c r="E145" s="53"/>
      <c r="F145" s="53"/>
      <c r="G145" s="53"/>
      <c r="H145" s="42">
        <f t="shared" si="45"/>
        <v>0</v>
      </c>
      <c r="I145" s="53"/>
      <c r="J145" s="53"/>
      <c r="K145" s="53"/>
    </row>
    <row r="146" spans="1:11" ht="18" customHeight="1">
      <c r="A146" s="179"/>
      <c r="B146" s="111"/>
      <c r="C146" s="52" t="s">
        <v>19</v>
      </c>
      <c r="D146" s="53">
        <v>1475114</v>
      </c>
      <c r="E146" s="53">
        <f>260000-140000-30000</f>
        <v>90000</v>
      </c>
      <c r="F146" s="53">
        <v>300000</v>
      </c>
      <c r="G146" s="53">
        <v>300000</v>
      </c>
      <c r="H146" s="42">
        <f t="shared" si="45"/>
        <v>0</v>
      </c>
      <c r="I146" s="53"/>
      <c r="J146" s="53"/>
      <c r="K146" s="53"/>
    </row>
    <row r="147" spans="1:11" ht="36" hidden="1" customHeight="1">
      <c r="A147" s="179"/>
      <c r="B147" s="111"/>
      <c r="C147" s="50" t="s">
        <v>20</v>
      </c>
      <c r="D147" s="51"/>
      <c r="E147" s="51"/>
      <c r="F147" s="51"/>
      <c r="G147" s="51"/>
      <c r="H147" s="38">
        <f t="shared" si="45"/>
        <v>0</v>
      </c>
      <c r="I147" s="51"/>
      <c r="J147" s="51"/>
      <c r="K147" s="51"/>
    </row>
    <row r="148" spans="1:11" ht="24">
      <c r="A148" s="167"/>
      <c r="B148" s="112"/>
      <c r="C148" s="50" t="s">
        <v>21</v>
      </c>
      <c r="D148" s="51">
        <v>58680</v>
      </c>
      <c r="E148" s="51"/>
      <c r="F148" s="51"/>
      <c r="G148" s="51"/>
      <c r="H148" s="38">
        <f t="shared" si="45"/>
        <v>0</v>
      </c>
      <c r="I148" s="51"/>
      <c r="J148" s="51"/>
      <c r="K148" s="51"/>
    </row>
    <row r="149" spans="1:11" ht="21.75" customHeight="1">
      <c r="A149" s="173" t="s">
        <v>36</v>
      </c>
      <c r="B149" s="110" t="s">
        <v>215</v>
      </c>
      <c r="C149" s="56" t="s">
        <v>11</v>
      </c>
      <c r="D149" s="57">
        <f>SUM(D151,D158,D159)</f>
        <v>236216</v>
      </c>
      <c r="E149" s="57">
        <f t="shared" ref="E149:K149" si="49">SUM(E151,E158,E159)</f>
        <v>180103</v>
      </c>
      <c r="F149" s="57">
        <f t="shared" si="49"/>
        <v>253900</v>
      </c>
      <c r="G149" s="57">
        <f t="shared" si="49"/>
        <v>253900</v>
      </c>
      <c r="H149" s="70">
        <f t="shared" si="45"/>
        <v>0</v>
      </c>
      <c r="I149" s="57">
        <f t="shared" si="49"/>
        <v>0</v>
      </c>
      <c r="J149" s="57">
        <f t="shared" si="49"/>
        <v>0</v>
      </c>
      <c r="K149" s="57">
        <f t="shared" si="49"/>
        <v>0</v>
      </c>
    </row>
    <row r="150" spans="1:11" ht="24.75" hidden="1" customHeight="1">
      <c r="A150" s="179"/>
      <c r="B150" s="111"/>
      <c r="C150" s="58" t="s">
        <v>12</v>
      </c>
      <c r="D150" s="59"/>
      <c r="E150" s="59"/>
      <c r="F150" s="59"/>
      <c r="G150" s="59"/>
      <c r="H150" s="71">
        <f t="shared" si="45"/>
        <v>0</v>
      </c>
      <c r="I150" s="59"/>
      <c r="J150" s="59"/>
      <c r="K150" s="59"/>
    </row>
    <row r="151" spans="1:11" ht="27.75" customHeight="1">
      <c r="A151" s="179"/>
      <c r="B151" s="111"/>
      <c r="C151" s="60" t="s">
        <v>13</v>
      </c>
      <c r="D151" s="61">
        <f>SUM(D152:D157)</f>
        <v>236216</v>
      </c>
      <c r="E151" s="61">
        <f t="shared" ref="E151:G151" si="50">SUM(E152:E157)</f>
        <v>180103</v>
      </c>
      <c r="F151" s="61">
        <f t="shared" si="50"/>
        <v>253900</v>
      </c>
      <c r="G151" s="61">
        <f t="shared" si="50"/>
        <v>253900</v>
      </c>
      <c r="H151" s="72">
        <f t="shared" si="45"/>
        <v>0</v>
      </c>
      <c r="I151" s="61">
        <f t="shared" ref="I151:K151" si="51">SUM(I152:I157)</f>
        <v>0</v>
      </c>
      <c r="J151" s="61">
        <f t="shared" si="51"/>
        <v>0</v>
      </c>
      <c r="K151" s="61">
        <f t="shared" si="51"/>
        <v>0</v>
      </c>
    </row>
    <row r="152" spans="1:11" ht="24.75" hidden="1" customHeight="1">
      <c r="A152" s="179"/>
      <c r="B152" s="111"/>
      <c r="C152" s="62" t="s">
        <v>14</v>
      </c>
      <c r="D152" s="63"/>
      <c r="E152" s="63"/>
      <c r="F152" s="63"/>
      <c r="G152" s="63"/>
      <c r="H152" s="73">
        <f t="shared" si="45"/>
        <v>0</v>
      </c>
      <c r="I152" s="63"/>
      <c r="J152" s="63"/>
      <c r="K152" s="63"/>
    </row>
    <row r="153" spans="1:11" ht="24.75" hidden="1" customHeight="1">
      <c r="A153" s="179"/>
      <c r="B153" s="111"/>
      <c r="C153" s="62" t="s">
        <v>15</v>
      </c>
      <c r="D153" s="63"/>
      <c r="E153" s="63"/>
      <c r="F153" s="63"/>
      <c r="G153" s="63"/>
      <c r="H153" s="73">
        <f t="shared" si="45"/>
        <v>0</v>
      </c>
      <c r="I153" s="63"/>
      <c r="J153" s="63"/>
      <c r="K153" s="63"/>
    </row>
    <row r="154" spans="1:11" ht="15" hidden="1" customHeight="1">
      <c r="A154" s="179"/>
      <c r="B154" s="111"/>
      <c r="C154" s="62" t="s">
        <v>17</v>
      </c>
      <c r="D154" s="63"/>
      <c r="E154" s="63"/>
      <c r="F154" s="63"/>
      <c r="G154" s="63"/>
      <c r="H154" s="73">
        <f t="shared" si="45"/>
        <v>0</v>
      </c>
      <c r="I154" s="63"/>
      <c r="J154" s="63"/>
      <c r="K154" s="63"/>
    </row>
    <row r="155" spans="1:11" ht="15" hidden="1" customHeight="1">
      <c r="A155" s="179"/>
      <c r="B155" s="111"/>
      <c r="C155" s="62" t="s">
        <v>18</v>
      </c>
      <c r="D155" s="63"/>
      <c r="E155" s="63"/>
      <c r="F155" s="63"/>
      <c r="G155" s="63"/>
      <c r="H155" s="73">
        <f t="shared" si="45"/>
        <v>0</v>
      </c>
      <c r="I155" s="63"/>
      <c r="J155" s="63"/>
      <c r="K155" s="63"/>
    </row>
    <row r="156" spans="1:11" ht="36.75" hidden="1" customHeight="1">
      <c r="A156" s="179"/>
      <c r="B156" s="111"/>
      <c r="C156" s="62" t="s">
        <v>16</v>
      </c>
      <c r="D156" s="63"/>
      <c r="E156" s="63"/>
      <c r="F156" s="63"/>
      <c r="G156" s="63"/>
      <c r="H156" s="73">
        <f t="shared" si="45"/>
        <v>0</v>
      </c>
      <c r="I156" s="63"/>
      <c r="J156" s="63"/>
      <c r="K156" s="63"/>
    </row>
    <row r="157" spans="1:11" ht="30" customHeight="1">
      <c r="A157" s="179"/>
      <c r="B157" s="111"/>
      <c r="C157" s="62" t="s">
        <v>19</v>
      </c>
      <c r="D157" s="63">
        <v>236216</v>
      </c>
      <c r="E157" s="63">
        <f>231000-50897</f>
        <v>180103</v>
      </c>
      <c r="F157" s="63">
        <v>253900</v>
      </c>
      <c r="G157" s="63">
        <v>253900</v>
      </c>
      <c r="H157" s="73">
        <f t="shared" si="45"/>
        <v>0</v>
      </c>
      <c r="I157" s="63"/>
      <c r="J157" s="63"/>
      <c r="K157" s="63"/>
    </row>
    <row r="158" spans="1:11" ht="36.75" hidden="1" customHeight="1">
      <c r="A158" s="179"/>
      <c r="B158" s="111"/>
      <c r="C158" s="60" t="s">
        <v>20</v>
      </c>
      <c r="D158" s="61"/>
      <c r="E158" s="61"/>
      <c r="F158" s="61"/>
      <c r="G158" s="61"/>
      <c r="H158" s="72">
        <f t="shared" si="45"/>
        <v>0</v>
      </c>
      <c r="I158" s="61"/>
      <c r="J158" s="61"/>
      <c r="K158" s="61"/>
    </row>
    <row r="159" spans="1:11" ht="24.75" hidden="1" customHeight="1">
      <c r="A159" s="167"/>
      <c r="B159" s="112"/>
      <c r="C159" s="60" t="s">
        <v>21</v>
      </c>
      <c r="D159" s="61"/>
      <c r="E159" s="61"/>
      <c r="F159" s="61"/>
      <c r="G159" s="61"/>
      <c r="H159" s="72">
        <f t="shared" si="45"/>
        <v>0</v>
      </c>
      <c r="I159" s="61"/>
      <c r="J159" s="61"/>
      <c r="K159" s="61"/>
    </row>
    <row r="160" spans="1:11" ht="24" customHeight="1">
      <c r="A160" s="120" t="s">
        <v>37</v>
      </c>
      <c r="B160" s="146" t="s">
        <v>42</v>
      </c>
      <c r="C160" s="54" t="s">
        <v>11</v>
      </c>
      <c r="D160" s="55">
        <f>SUM(D162,D169,D170)</f>
        <v>331595</v>
      </c>
      <c r="E160" s="55">
        <f t="shared" ref="E160:K160" si="52">SUM(E162,E169,E170)</f>
        <v>546000</v>
      </c>
      <c r="F160" s="55">
        <f t="shared" si="52"/>
        <v>500000</v>
      </c>
      <c r="G160" s="55">
        <f t="shared" si="52"/>
        <v>600000</v>
      </c>
      <c r="H160" s="43">
        <f t="shared" si="45"/>
        <v>100000</v>
      </c>
      <c r="I160" s="55">
        <f t="shared" si="52"/>
        <v>0</v>
      </c>
      <c r="J160" s="55">
        <f t="shared" si="52"/>
        <v>0</v>
      </c>
      <c r="K160" s="55">
        <f t="shared" si="52"/>
        <v>0</v>
      </c>
    </row>
    <row r="161" spans="1:11" ht="24" hidden="1" customHeight="1">
      <c r="A161" s="120"/>
      <c r="B161" s="146"/>
      <c r="C161" s="48" t="s">
        <v>12</v>
      </c>
      <c r="D161" s="49"/>
      <c r="E161" s="49"/>
      <c r="F161" s="49"/>
      <c r="G161" s="49"/>
      <c r="H161" s="41">
        <f t="shared" si="45"/>
        <v>0</v>
      </c>
      <c r="I161" s="49"/>
      <c r="J161" s="49"/>
      <c r="K161" s="49"/>
    </row>
    <row r="162" spans="1:11" ht="25.5" customHeight="1">
      <c r="A162" s="120"/>
      <c r="B162" s="146"/>
      <c r="C162" s="50" t="s">
        <v>13</v>
      </c>
      <c r="D162" s="51">
        <f>SUM(D163:D168)</f>
        <v>331595</v>
      </c>
      <c r="E162" s="51">
        <f t="shared" ref="E162:G162" si="53">SUM(E163:E168)</f>
        <v>546000</v>
      </c>
      <c r="F162" s="51">
        <f t="shared" si="53"/>
        <v>500000</v>
      </c>
      <c r="G162" s="51">
        <f t="shared" si="53"/>
        <v>600000</v>
      </c>
      <c r="H162" s="38">
        <f t="shared" si="45"/>
        <v>100000</v>
      </c>
      <c r="I162" s="51">
        <f t="shared" ref="I162:K162" si="54">SUM(I163:I168)</f>
        <v>0</v>
      </c>
      <c r="J162" s="51">
        <f t="shared" si="54"/>
        <v>0</v>
      </c>
      <c r="K162" s="51">
        <f t="shared" si="54"/>
        <v>0</v>
      </c>
    </row>
    <row r="163" spans="1:11" ht="24" hidden="1" customHeight="1">
      <c r="A163" s="120"/>
      <c r="B163" s="146"/>
      <c r="C163" s="52" t="s">
        <v>14</v>
      </c>
      <c r="D163" s="53"/>
      <c r="E163" s="53"/>
      <c r="F163" s="53"/>
      <c r="G163" s="53"/>
      <c r="H163" s="42">
        <f t="shared" si="45"/>
        <v>0</v>
      </c>
      <c r="I163" s="53"/>
      <c r="J163" s="53"/>
      <c r="K163" s="53"/>
    </row>
    <row r="164" spans="1:11" ht="24">
      <c r="A164" s="120"/>
      <c r="B164" s="146"/>
      <c r="C164" s="52" t="s">
        <v>15</v>
      </c>
      <c r="D164" s="53">
        <v>2061</v>
      </c>
      <c r="E164" s="53"/>
      <c r="F164" s="53"/>
      <c r="G164" s="53"/>
      <c r="H164" s="42">
        <f t="shared" si="45"/>
        <v>0</v>
      </c>
      <c r="I164" s="53"/>
      <c r="J164" s="53"/>
      <c r="K164" s="53"/>
    </row>
    <row r="165" spans="1:11" ht="15" hidden="1" customHeight="1">
      <c r="A165" s="120"/>
      <c r="B165" s="146"/>
      <c r="C165" s="52" t="s">
        <v>17</v>
      </c>
      <c r="D165" s="53"/>
      <c r="E165" s="53"/>
      <c r="F165" s="53"/>
      <c r="G165" s="53"/>
      <c r="H165" s="42">
        <f t="shared" si="45"/>
        <v>0</v>
      </c>
      <c r="I165" s="53"/>
      <c r="J165" s="53"/>
      <c r="K165" s="53"/>
    </row>
    <row r="166" spans="1:11" ht="15" hidden="1" customHeight="1">
      <c r="A166" s="120"/>
      <c r="B166" s="146"/>
      <c r="C166" s="52" t="s">
        <v>18</v>
      </c>
      <c r="D166" s="53"/>
      <c r="E166" s="53"/>
      <c r="F166" s="53"/>
      <c r="G166" s="53"/>
      <c r="H166" s="42">
        <f t="shared" si="45"/>
        <v>0</v>
      </c>
      <c r="I166" s="53"/>
      <c r="J166" s="53"/>
      <c r="K166" s="53"/>
    </row>
    <row r="167" spans="1:11" ht="36" hidden="1" customHeight="1">
      <c r="A167" s="120"/>
      <c r="B167" s="146"/>
      <c r="C167" s="52" t="s">
        <v>16</v>
      </c>
      <c r="D167" s="53"/>
      <c r="E167" s="53"/>
      <c r="F167" s="53"/>
      <c r="G167" s="53"/>
      <c r="H167" s="42">
        <f t="shared" si="45"/>
        <v>0</v>
      </c>
      <c r="I167" s="53"/>
      <c r="J167" s="53"/>
      <c r="K167" s="53"/>
    </row>
    <row r="168" spans="1:11">
      <c r="A168" s="120"/>
      <c r="B168" s="146"/>
      <c r="C168" s="52" t="s">
        <v>19</v>
      </c>
      <c r="D168" s="53">
        <v>329534</v>
      </c>
      <c r="E168" s="53">
        <f>450000+96000</f>
        <v>546000</v>
      </c>
      <c r="F168" s="53">
        <v>500000</v>
      </c>
      <c r="G168" s="53">
        <f>500000+100000</f>
        <v>600000</v>
      </c>
      <c r="H168" s="42">
        <f t="shared" si="45"/>
        <v>100000</v>
      </c>
      <c r="I168" s="53"/>
      <c r="J168" s="53"/>
      <c r="K168" s="53"/>
    </row>
    <row r="169" spans="1:11" ht="36">
      <c r="A169" s="120"/>
      <c r="B169" s="146"/>
      <c r="C169" s="50" t="s">
        <v>20</v>
      </c>
      <c r="D169" s="51"/>
      <c r="E169" s="51"/>
      <c r="F169" s="51"/>
      <c r="G169" s="51"/>
      <c r="H169" s="38">
        <f t="shared" si="45"/>
        <v>0</v>
      </c>
      <c r="I169" s="51"/>
      <c r="J169" s="51"/>
      <c r="K169" s="51"/>
    </row>
    <row r="170" spans="1:11" ht="33.75" customHeight="1" thickBot="1">
      <c r="A170" s="168"/>
      <c r="B170" s="154"/>
      <c r="C170" s="64" t="s">
        <v>21</v>
      </c>
      <c r="D170" s="65"/>
      <c r="E170" s="65"/>
      <c r="F170" s="65"/>
      <c r="G170" s="65"/>
      <c r="H170" s="40">
        <f t="shared" si="45"/>
        <v>0</v>
      </c>
      <c r="I170" s="65"/>
      <c r="J170" s="65"/>
      <c r="K170" s="65"/>
    </row>
    <row r="171" spans="1:11">
      <c r="A171" s="125" t="s">
        <v>39</v>
      </c>
      <c r="B171" s="151" t="s">
        <v>48</v>
      </c>
      <c r="C171" s="46" t="s">
        <v>11</v>
      </c>
      <c r="D171" s="47">
        <f>SUM(D173,D180,D181)</f>
        <v>1298591</v>
      </c>
      <c r="E171" s="47">
        <f t="shared" ref="E171:K171" si="55">SUM(E173,E180,E181)</f>
        <v>1427790</v>
      </c>
      <c r="F171" s="47">
        <f t="shared" si="55"/>
        <v>1667500</v>
      </c>
      <c r="G171" s="47">
        <f t="shared" si="55"/>
        <v>1633100</v>
      </c>
      <c r="H171" s="36">
        <f t="shared" si="45"/>
        <v>-34400</v>
      </c>
      <c r="I171" s="47">
        <f t="shared" si="55"/>
        <v>0</v>
      </c>
      <c r="J171" s="47">
        <f t="shared" si="55"/>
        <v>0</v>
      </c>
      <c r="K171" s="47">
        <f t="shared" si="55"/>
        <v>0</v>
      </c>
    </row>
    <row r="172" spans="1:11" ht="24" hidden="1" customHeight="1">
      <c r="A172" s="126"/>
      <c r="B172" s="152"/>
      <c r="C172" s="48" t="s">
        <v>12</v>
      </c>
      <c r="D172" s="49">
        <f>SUM(D183,D194,D205,D216,D227,D238)</f>
        <v>0</v>
      </c>
      <c r="E172" s="49">
        <f t="shared" ref="E172:K172" si="56">SUM(E183,E194,E205,E216,E227,E238)</f>
        <v>0</v>
      </c>
      <c r="F172" s="49">
        <f t="shared" si="56"/>
        <v>0</v>
      </c>
      <c r="G172" s="49">
        <f t="shared" si="56"/>
        <v>0</v>
      </c>
      <c r="H172" s="41">
        <f t="shared" si="45"/>
        <v>0</v>
      </c>
      <c r="I172" s="49">
        <f t="shared" si="56"/>
        <v>0</v>
      </c>
      <c r="J172" s="49">
        <f t="shared" si="56"/>
        <v>0</v>
      </c>
      <c r="K172" s="49">
        <f t="shared" si="56"/>
        <v>0</v>
      </c>
    </row>
    <row r="173" spans="1:11">
      <c r="A173" s="126"/>
      <c r="B173" s="152"/>
      <c r="C173" s="50" t="s">
        <v>13</v>
      </c>
      <c r="D173" s="51">
        <f>SUM(D174:D179)</f>
        <v>1298591</v>
      </c>
      <c r="E173" s="51">
        <f t="shared" ref="E173:G173" si="57">SUM(E174:E179)</f>
        <v>1427790</v>
      </c>
      <c r="F173" s="51">
        <f t="shared" si="57"/>
        <v>1667500</v>
      </c>
      <c r="G173" s="51">
        <f t="shared" si="57"/>
        <v>1633100</v>
      </c>
      <c r="H173" s="38">
        <f t="shared" si="45"/>
        <v>-34400</v>
      </c>
      <c r="I173" s="51">
        <f t="shared" ref="I173:K173" si="58">SUM(I174:I179)</f>
        <v>0</v>
      </c>
      <c r="J173" s="51">
        <f t="shared" si="58"/>
        <v>0</v>
      </c>
      <c r="K173" s="51">
        <f t="shared" si="58"/>
        <v>0</v>
      </c>
    </row>
    <row r="174" spans="1:11" ht="24" hidden="1" customHeight="1">
      <c r="A174" s="126"/>
      <c r="B174" s="152"/>
      <c r="C174" s="52" t="s">
        <v>14</v>
      </c>
      <c r="D174" s="53">
        <f t="shared" ref="D174:K181" si="59">SUM(D185,D196,D207,D218,D229,D240)</f>
        <v>0</v>
      </c>
      <c r="E174" s="53">
        <f t="shared" si="59"/>
        <v>0</v>
      </c>
      <c r="F174" s="53">
        <f t="shared" si="59"/>
        <v>0</v>
      </c>
      <c r="G174" s="53">
        <f t="shared" si="59"/>
        <v>0</v>
      </c>
      <c r="H174" s="42">
        <f t="shared" si="45"/>
        <v>0</v>
      </c>
      <c r="I174" s="53">
        <f t="shared" si="59"/>
        <v>0</v>
      </c>
      <c r="J174" s="53">
        <f t="shared" si="59"/>
        <v>0</v>
      </c>
      <c r="K174" s="53">
        <f t="shared" si="59"/>
        <v>0</v>
      </c>
    </row>
    <row r="175" spans="1:11" ht="24">
      <c r="A175" s="126"/>
      <c r="B175" s="152"/>
      <c r="C175" s="52" t="s">
        <v>15</v>
      </c>
      <c r="D175" s="53">
        <f t="shared" si="59"/>
        <v>11894</v>
      </c>
      <c r="E175" s="53">
        <f t="shared" si="59"/>
        <v>5500</v>
      </c>
      <c r="F175" s="53">
        <f t="shared" si="59"/>
        <v>5500</v>
      </c>
      <c r="G175" s="53">
        <f t="shared" si="59"/>
        <v>0</v>
      </c>
      <c r="H175" s="42">
        <f t="shared" si="45"/>
        <v>-5500</v>
      </c>
      <c r="I175" s="53">
        <f t="shared" si="59"/>
        <v>0</v>
      </c>
      <c r="J175" s="53">
        <f t="shared" si="59"/>
        <v>0</v>
      </c>
      <c r="K175" s="53">
        <f t="shared" si="59"/>
        <v>0</v>
      </c>
    </row>
    <row r="176" spans="1:11" ht="15" hidden="1" customHeight="1">
      <c r="A176" s="126"/>
      <c r="B176" s="152"/>
      <c r="C176" s="52" t="s">
        <v>17</v>
      </c>
      <c r="D176" s="53">
        <f t="shared" si="59"/>
        <v>0</v>
      </c>
      <c r="E176" s="53">
        <f t="shared" si="59"/>
        <v>0</v>
      </c>
      <c r="F176" s="53">
        <f t="shared" si="59"/>
        <v>0</v>
      </c>
      <c r="G176" s="53">
        <f t="shared" si="59"/>
        <v>0</v>
      </c>
      <c r="H176" s="42">
        <f t="shared" si="45"/>
        <v>0</v>
      </c>
      <c r="I176" s="53">
        <f t="shared" si="59"/>
        <v>0</v>
      </c>
      <c r="J176" s="53">
        <f t="shared" si="59"/>
        <v>0</v>
      </c>
      <c r="K176" s="53">
        <f t="shared" si="59"/>
        <v>0</v>
      </c>
    </row>
    <row r="177" spans="1:11" ht="15" hidden="1" customHeight="1">
      <c r="A177" s="126"/>
      <c r="B177" s="152"/>
      <c r="C177" s="52" t="s">
        <v>18</v>
      </c>
      <c r="D177" s="53">
        <f t="shared" si="59"/>
        <v>0</v>
      </c>
      <c r="E177" s="53">
        <f t="shared" si="59"/>
        <v>0</v>
      </c>
      <c r="F177" s="53">
        <f t="shared" si="59"/>
        <v>0</v>
      </c>
      <c r="G177" s="53">
        <f t="shared" si="59"/>
        <v>0</v>
      </c>
      <c r="H177" s="42">
        <f t="shared" si="45"/>
        <v>0</v>
      </c>
      <c r="I177" s="53">
        <f t="shared" si="59"/>
        <v>0</v>
      </c>
      <c r="J177" s="53">
        <f t="shared" si="59"/>
        <v>0</v>
      </c>
      <c r="K177" s="53">
        <f t="shared" si="59"/>
        <v>0</v>
      </c>
    </row>
    <row r="178" spans="1:11" ht="36" hidden="1" customHeight="1">
      <c r="A178" s="126"/>
      <c r="B178" s="152"/>
      <c r="C178" s="52" t="s">
        <v>16</v>
      </c>
      <c r="D178" s="53">
        <f t="shared" si="59"/>
        <v>0</v>
      </c>
      <c r="E178" s="53">
        <f t="shared" si="59"/>
        <v>0</v>
      </c>
      <c r="F178" s="53">
        <f t="shared" si="59"/>
        <v>0</v>
      </c>
      <c r="G178" s="53">
        <f t="shared" si="59"/>
        <v>0</v>
      </c>
      <c r="H178" s="42">
        <f t="shared" si="45"/>
        <v>0</v>
      </c>
      <c r="I178" s="53">
        <f t="shared" si="59"/>
        <v>0</v>
      </c>
      <c r="J178" s="53">
        <f t="shared" si="59"/>
        <v>0</v>
      </c>
      <c r="K178" s="53">
        <f t="shared" si="59"/>
        <v>0</v>
      </c>
    </row>
    <row r="179" spans="1:11" ht="15.75" thickBot="1">
      <c r="A179" s="126"/>
      <c r="B179" s="152"/>
      <c r="C179" s="52" t="s">
        <v>19</v>
      </c>
      <c r="D179" s="53">
        <f t="shared" si="59"/>
        <v>1286697</v>
      </c>
      <c r="E179" s="53">
        <f t="shared" si="59"/>
        <v>1422290</v>
      </c>
      <c r="F179" s="53">
        <f t="shared" si="59"/>
        <v>1662000</v>
      </c>
      <c r="G179" s="53">
        <f t="shared" si="59"/>
        <v>1633100</v>
      </c>
      <c r="H179" s="42">
        <f t="shared" si="45"/>
        <v>-28900</v>
      </c>
      <c r="I179" s="53">
        <f t="shared" si="59"/>
        <v>0</v>
      </c>
      <c r="J179" s="53">
        <f t="shared" si="59"/>
        <v>0</v>
      </c>
      <c r="K179" s="53">
        <f t="shared" si="59"/>
        <v>0</v>
      </c>
    </row>
    <row r="180" spans="1:11" ht="36.75" hidden="1" customHeight="1" thickBot="1">
      <c r="A180" s="126"/>
      <c r="B180" s="152"/>
      <c r="C180" s="50" t="s">
        <v>20</v>
      </c>
      <c r="D180" s="51">
        <f t="shared" si="59"/>
        <v>0</v>
      </c>
      <c r="E180" s="51">
        <f t="shared" si="59"/>
        <v>0</v>
      </c>
      <c r="F180" s="51">
        <f t="shared" si="59"/>
        <v>0</v>
      </c>
      <c r="G180" s="51">
        <f t="shared" si="59"/>
        <v>0</v>
      </c>
      <c r="H180" s="38">
        <f t="shared" si="45"/>
        <v>0</v>
      </c>
      <c r="I180" s="51">
        <f t="shared" si="59"/>
        <v>0</v>
      </c>
      <c r="J180" s="51">
        <f t="shared" si="59"/>
        <v>0</v>
      </c>
      <c r="K180" s="51">
        <f t="shared" si="59"/>
        <v>0</v>
      </c>
    </row>
    <row r="181" spans="1:11" ht="24.75" hidden="1" customHeight="1" thickBot="1">
      <c r="A181" s="127"/>
      <c r="B181" s="153"/>
      <c r="C181" s="64" t="s">
        <v>21</v>
      </c>
      <c r="D181" s="65">
        <f t="shared" si="59"/>
        <v>0</v>
      </c>
      <c r="E181" s="65">
        <f t="shared" si="59"/>
        <v>0</v>
      </c>
      <c r="F181" s="65">
        <f t="shared" si="59"/>
        <v>0</v>
      </c>
      <c r="G181" s="65">
        <f t="shared" si="59"/>
        <v>0</v>
      </c>
      <c r="H181" s="40">
        <f t="shared" si="45"/>
        <v>0</v>
      </c>
      <c r="I181" s="65">
        <f t="shared" si="59"/>
        <v>0</v>
      </c>
      <c r="J181" s="65">
        <f t="shared" si="59"/>
        <v>0</v>
      </c>
      <c r="K181" s="65">
        <f t="shared" si="59"/>
        <v>0</v>
      </c>
    </row>
    <row r="182" spans="1:11" ht="15" customHeight="1">
      <c r="A182" s="121" t="s">
        <v>43</v>
      </c>
      <c r="B182" s="150" t="s">
        <v>49</v>
      </c>
      <c r="C182" s="46" t="s">
        <v>11</v>
      </c>
      <c r="D182" s="47">
        <f>SUM(D184,D191,D192)</f>
        <v>117614</v>
      </c>
      <c r="E182" s="47">
        <f t="shared" ref="E182:K182" si="60">SUM(E184,E191,E192)</f>
        <v>151000</v>
      </c>
      <c r="F182" s="47">
        <f t="shared" si="60"/>
        <v>150000</v>
      </c>
      <c r="G182" s="47">
        <f t="shared" si="60"/>
        <v>150000</v>
      </c>
      <c r="H182" s="36">
        <f t="shared" si="45"/>
        <v>0</v>
      </c>
      <c r="I182" s="47">
        <f t="shared" si="60"/>
        <v>0</v>
      </c>
      <c r="J182" s="47">
        <f t="shared" si="60"/>
        <v>0</v>
      </c>
      <c r="K182" s="47">
        <f t="shared" si="60"/>
        <v>0</v>
      </c>
    </row>
    <row r="183" spans="1:11" ht="24" hidden="1" customHeight="1">
      <c r="A183" s="120"/>
      <c r="B183" s="146"/>
      <c r="C183" s="48" t="s">
        <v>12</v>
      </c>
      <c r="D183" s="49"/>
      <c r="E183" s="49"/>
      <c r="F183" s="49"/>
      <c r="G183" s="49"/>
      <c r="H183" s="41">
        <f t="shared" si="45"/>
        <v>0</v>
      </c>
      <c r="I183" s="49"/>
      <c r="J183" s="49"/>
      <c r="K183" s="49"/>
    </row>
    <row r="184" spans="1:11">
      <c r="A184" s="120"/>
      <c r="B184" s="146"/>
      <c r="C184" s="50" t="s">
        <v>13</v>
      </c>
      <c r="D184" s="51">
        <f>SUM(D185:D190)</f>
        <v>117614</v>
      </c>
      <c r="E184" s="51">
        <f t="shared" ref="E184:G184" si="61">SUM(E185:E190)</f>
        <v>151000</v>
      </c>
      <c r="F184" s="51">
        <f t="shared" si="61"/>
        <v>150000</v>
      </c>
      <c r="G184" s="51">
        <f t="shared" si="61"/>
        <v>150000</v>
      </c>
      <c r="H184" s="38">
        <f t="shared" si="45"/>
        <v>0</v>
      </c>
      <c r="I184" s="51">
        <f t="shared" ref="I184:K184" si="62">SUM(I185:I190)</f>
        <v>0</v>
      </c>
      <c r="J184" s="51">
        <f t="shared" si="62"/>
        <v>0</v>
      </c>
      <c r="K184" s="51">
        <f t="shared" si="62"/>
        <v>0</v>
      </c>
    </row>
    <row r="185" spans="1:11" ht="24" hidden="1" customHeight="1">
      <c r="A185" s="120"/>
      <c r="B185" s="146"/>
      <c r="C185" s="52" t="s">
        <v>14</v>
      </c>
      <c r="D185" s="53"/>
      <c r="E185" s="53"/>
      <c r="F185" s="53"/>
      <c r="G185" s="53"/>
      <c r="H185" s="42">
        <f t="shared" si="45"/>
        <v>0</v>
      </c>
      <c r="I185" s="53"/>
      <c r="J185" s="53"/>
      <c r="K185" s="53"/>
    </row>
    <row r="186" spans="1:11" ht="24">
      <c r="A186" s="120"/>
      <c r="B186" s="146"/>
      <c r="C186" s="52" t="s">
        <v>15</v>
      </c>
      <c r="D186" s="53">
        <v>10569</v>
      </c>
      <c r="E186" s="53">
        <v>1000</v>
      </c>
      <c r="F186" s="53">
        <v>1000</v>
      </c>
      <c r="G186" s="53"/>
      <c r="H186" s="42">
        <f t="shared" si="45"/>
        <v>-1000</v>
      </c>
      <c r="I186" s="53"/>
      <c r="J186" s="53"/>
      <c r="K186" s="53"/>
    </row>
    <row r="187" spans="1:11" ht="15" hidden="1" customHeight="1">
      <c r="A187" s="120"/>
      <c r="B187" s="146"/>
      <c r="C187" s="52" t="s">
        <v>17</v>
      </c>
      <c r="D187" s="53"/>
      <c r="E187" s="53"/>
      <c r="F187" s="53"/>
      <c r="G187" s="53"/>
      <c r="H187" s="42">
        <f t="shared" si="45"/>
        <v>0</v>
      </c>
      <c r="I187" s="53"/>
      <c r="J187" s="53"/>
      <c r="K187" s="53"/>
    </row>
    <row r="188" spans="1:11" ht="15" hidden="1" customHeight="1">
      <c r="A188" s="120"/>
      <c r="B188" s="146"/>
      <c r="C188" s="52" t="s">
        <v>18</v>
      </c>
      <c r="D188" s="53"/>
      <c r="E188" s="53"/>
      <c r="F188" s="53"/>
      <c r="G188" s="53"/>
      <c r="H188" s="42">
        <f t="shared" si="45"/>
        <v>0</v>
      </c>
      <c r="I188" s="53"/>
      <c r="J188" s="53"/>
      <c r="K188" s="53"/>
    </row>
    <row r="189" spans="1:11" ht="36" hidden="1" customHeight="1">
      <c r="A189" s="120"/>
      <c r="B189" s="146"/>
      <c r="C189" s="52" t="s">
        <v>16</v>
      </c>
      <c r="D189" s="53"/>
      <c r="E189" s="53"/>
      <c r="F189" s="53"/>
      <c r="G189" s="53"/>
      <c r="H189" s="42">
        <f t="shared" si="45"/>
        <v>0</v>
      </c>
      <c r="I189" s="53"/>
      <c r="J189" s="53"/>
      <c r="K189" s="53"/>
    </row>
    <row r="190" spans="1:11">
      <c r="A190" s="120"/>
      <c r="B190" s="146"/>
      <c r="C190" s="52" t="s">
        <v>19</v>
      </c>
      <c r="D190" s="53">
        <v>107045</v>
      </c>
      <c r="E190" s="53">
        <v>150000</v>
      </c>
      <c r="F190" s="53">
        <v>149000</v>
      </c>
      <c r="G190" s="53">
        <v>150000</v>
      </c>
      <c r="H190" s="42">
        <f t="shared" si="45"/>
        <v>1000</v>
      </c>
      <c r="I190" s="53"/>
      <c r="J190" s="53"/>
      <c r="K190" s="53"/>
    </row>
    <row r="191" spans="1:11" ht="36" hidden="1" customHeight="1">
      <c r="A191" s="120"/>
      <c r="B191" s="146"/>
      <c r="C191" s="50" t="s">
        <v>20</v>
      </c>
      <c r="D191" s="51"/>
      <c r="E191" s="51"/>
      <c r="F191" s="51"/>
      <c r="G191" s="51"/>
      <c r="H191" s="38">
        <f t="shared" si="45"/>
        <v>0</v>
      </c>
      <c r="I191" s="51"/>
      <c r="J191" s="51"/>
      <c r="K191" s="51"/>
    </row>
    <row r="192" spans="1:11" ht="24" hidden="1" customHeight="1">
      <c r="A192" s="120"/>
      <c r="B192" s="146"/>
      <c r="C192" s="50" t="s">
        <v>21</v>
      </c>
      <c r="D192" s="51"/>
      <c r="E192" s="51"/>
      <c r="F192" s="51"/>
      <c r="G192" s="51"/>
      <c r="H192" s="38">
        <f t="shared" si="45"/>
        <v>0</v>
      </c>
      <c r="I192" s="51"/>
      <c r="J192" s="51"/>
      <c r="K192" s="51"/>
    </row>
    <row r="193" spans="1:11" ht="15" customHeight="1">
      <c r="A193" s="120" t="s">
        <v>44</v>
      </c>
      <c r="B193" s="146" t="s">
        <v>50</v>
      </c>
      <c r="C193" s="54" t="s">
        <v>11</v>
      </c>
      <c r="D193" s="55">
        <f>SUM(D195,D202,D203)</f>
        <v>76582</v>
      </c>
      <c r="E193" s="55">
        <f t="shared" ref="E193:K193" si="63">SUM(E195,E202,E203)</f>
        <v>31190</v>
      </c>
      <c r="F193" s="55">
        <f t="shared" si="63"/>
        <v>0</v>
      </c>
      <c r="G193" s="55">
        <f t="shared" si="63"/>
        <v>0</v>
      </c>
      <c r="H193" s="43">
        <f t="shared" si="45"/>
        <v>0</v>
      </c>
      <c r="I193" s="55">
        <f t="shared" si="63"/>
        <v>0</v>
      </c>
      <c r="J193" s="55">
        <f t="shared" si="63"/>
        <v>0</v>
      </c>
      <c r="K193" s="55">
        <f t="shared" si="63"/>
        <v>0</v>
      </c>
    </row>
    <row r="194" spans="1:11" ht="24" hidden="1" customHeight="1">
      <c r="A194" s="120"/>
      <c r="B194" s="146"/>
      <c r="C194" s="48" t="s">
        <v>12</v>
      </c>
      <c r="D194" s="49"/>
      <c r="E194" s="49"/>
      <c r="F194" s="49"/>
      <c r="G194" s="49"/>
      <c r="H194" s="41">
        <f t="shared" si="45"/>
        <v>0</v>
      </c>
      <c r="I194" s="49"/>
      <c r="J194" s="49"/>
      <c r="K194" s="49"/>
    </row>
    <row r="195" spans="1:11" ht="17.25" customHeight="1">
      <c r="A195" s="120"/>
      <c r="B195" s="146"/>
      <c r="C195" s="50" t="s">
        <v>13</v>
      </c>
      <c r="D195" s="51">
        <f>SUM(D196:D201)</f>
        <v>76582</v>
      </c>
      <c r="E195" s="51">
        <f t="shared" ref="E195:G195" si="64">SUM(E196:E201)</f>
        <v>31190</v>
      </c>
      <c r="F195" s="51">
        <f t="shared" si="64"/>
        <v>0</v>
      </c>
      <c r="G195" s="51">
        <f t="shared" si="64"/>
        <v>0</v>
      </c>
      <c r="H195" s="38">
        <f t="shared" si="45"/>
        <v>0</v>
      </c>
      <c r="I195" s="51">
        <f t="shared" ref="I195:K195" si="65">SUM(I196:I201)</f>
        <v>0</v>
      </c>
      <c r="J195" s="51">
        <f t="shared" si="65"/>
        <v>0</v>
      </c>
      <c r="K195" s="51">
        <f t="shared" si="65"/>
        <v>0</v>
      </c>
    </row>
    <row r="196" spans="1:11" ht="24" hidden="1" customHeight="1">
      <c r="A196" s="120"/>
      <c r="B196" s="146"/>
      <c r="C196" s="52" t="s">
        <v>14</v>
      </c>
      <c r="D196" s="53"/>
      <c r="E196" s="53"/>
      <c r="F196" s="53"/>
      <c r="G196" s="53"/>
      <c r="H196" s="42">
        <f t="shared" si="45"/>
        <v>0</v>
      </c>
      <c r="I196" s="53"/>
      <c r="J196" s="53"/>
      <c r="K196" s="53"/>
    </row>
    <row r="197" spans="1:11" ht="24" hidden="1" customHeight="1">
      <c r="A197" s="120"/>
      <c r="B197" s="146"/>
      <c r="C197" s="52" t="s">
        <v>15</v>
      </c>
      <c r="D197" s="53"/>
      <c r="E197" s="53"/>
      <c r="F197" s="53"/>
      <c r="G197" s="53"/>
      <c r="H197" s="42">
        <f t="shared" si="45"/>
        <v>0</v>
      </c>
      <c r="I197" s="53"/>
      <c r="J197" s="53"/>
      <c r="K197" s="53"/>
    </row>
    <row r="198" spans="1:11" ht="15" hidden="1" customHeight="1">
      <c r="A198" s="120"/>
      <c r="B198" s="146"/>
      <c r="C198" s="52" t="s">
        <v>17</v>
      </c>
      <c r="D198" s="53"/>
      <c r="E198" s="53"/>
      <c r="F198" s="53"/>
      <c r="G198" s="53"/>
      <c r="H198" s="42">
        <f t="shared" si="45"/>
        <v>0</v>
      </c>
      <c r="I198" s="53"/>
      <c r="J198" s="53"/>
      <c r="K198" s="53"/>
    </row>
    <row r="199" spans="1:11" ht="15" hidden="1" customHeight="1">
      <c r="A199" s="120"/>
      <c r="B199" s="146"/>
      <c r="C199" s="52" t="s">
        <v>18</v>
      </c>
      <c r="D199" s="53"/>
      <c r="E199" s="53"/>
      <c r="F199" s="53"/>
      <c r="G199" s="53"/>
      <c r="H199" s="42">
        <f t="shared" ref="H199:H262" si="66">G199-F199</f>
        <v>0</v>
      </c>
      <c r="I199" s="53"/>
      <c r="J199" s="53"/>
      <c r="K199" s="53"/>
    </row>
    <row r="200" spans="1:11" ht="36" hidden="1" customHeight="1">
      <c r="A200" s="120"/>
      <c r="B200" s="146"/>
      <c r="C200" s="52" t="s">
        <v>16</v>
      </c>
      <c r="D200" s="53"/>
      <c r="E200" s="53"/>
      <c r="F200" s="53"/>
      <c r="G200" s="53"/>
      <c r="H200" s="42">
        <f t="shared" si="66"/>
        <v>0</v>
      </c>
      <c r="I200" s="53"/>
      <c r="J200" s="53"/>
      <c r="K200" s="53"/>
    </row>
    <row r="201" spans="1:11" ht="22.5" customHeight="1">
      <c r="A201" s="120"/>
      <c r="B201" s="146"/>
      <c r="C201" s="52" t="s">
        <v>19</v>
      </c>
      <c r="D201" s="53">
        <v>76582</v>
      </c>
      <c r="E201" s="53">
        <f>40000-8810</f>
        <v>31190</v>
      </c>
      <c r="F201" s="53"/>
      <c r="G201" s="53"/>
      <c r="H201" s="42">
        <f t="shared" si="66"/>
        <v>0</v>
      </c>
      <c r="I201" s="53"/>
      <c r="J201" s="53"/>
      <c r="K201" s="53"/>
    </row>
    <row r="202" spans="1:11" ht="36" hidden="1" customHeight="1">
      <c r="A202" s="120"/>
      <c r="B202" s="146"/>
      <c r="C202" s="50" t="s">
        <v>20</v>
      </c>
      <c r="D202" s="51"/>
      <c r="E202" s="51"/>
      <c r="F202" s="51"/>
      <c r="G202" s="51"/>
      <c r="H202" s="38">
        <f t="shared" si="66"/>
        <v>0</v>
      </c>
      <c r="I202" s="51"/>
      <c r="J202" s="51"/>
      <c r="K202" s="51"/>
    </row>
    <row r="203" spans="1:11" ht="24" hidden="1" customHeight="1">
      <c r="A203" s="120"/>
      <c r="B203" s="146"/>
      <c r="C203" s="50" t="s">
        <v>21</v>
      </c>
      <c r="D203" s="51"/>
      <c r="E203" s="51"/>
      <c r="F203" s="51"/>
      <c r="G203" s="51"/>
      <c r="H203" s="38">
        <f t="shared" si="66"/>
        <v>0</v>
      </c>
      <c r="I203" s="51"/>
      <c r="J203" s="51"/>
      <c r="K203" s="51"/>
    </row>
    <row r="204" spans="1:11" ht="15" customHeight="1">
      <c r="A204" s="120" t="s">
        <v>45</v>
      </c>
      <c r="B204" s="146" t="s">
        <v>51</v>
      </c>
      <c r="C204" s="54" t="s">
        <v>11</v>
      </c>
      <c r="D204" s="55">
        <f>SUM(D206,D213,D214)</f>
        <v>923350</v>
      </c>
      <c r="E204" s="55">
        <f t="shared" ref="E204:K204" si="67">SUM(E206,E213,E214)</f>
        <v>920000</v>
      </c>
      <c r="F204" s="55">
        <f t="shared" si="67"/>
        <v>1000000</v>
      </c>
      <c r="G204" s="55">
        <f t="shared" si="67"/>
        <v>1000000</v>
      </c>
      <c r="H204" s="43">
        <f t="shared" si="66"/>
        <v>0</v>
      </c>
      <c r="I204" s="55">
        <f t="shared" si="67"/>
        <v>0</v>
      </c>
      <c r="J204" s="55">
        <f t="shared" si="67"/>
        <v>0</v>
      </c>
      <c r="K204" s="55">
        <f t="shared" si="67"/>
        <v>0</v>
      </c>
    </row>
    <row r="205" spans="1:11" ht="24" hidden="1" customHeight="1">
      <c r="A205" s="120"/>
      <c r="B205" s="146"/>
      <c r="C205" s="48" t="s">
        <v>12</v>
      </c>
      <c r="D205" s="49"/>
      <c r="E205" s="49"/>
      <c r="F205" s="49"/>
      <c r="G205" s="49"/>
      <c r="H205" s="41">
        <f t="shared" si="66"/>
        <v>0</v>
      </c>
      <c r="I205" s="49"/>
      <c r="J205" s="49"/>
      <c r="K205" s="49"/>
    </row>
    <row r="206" spans="1:11">
      <c r="A206" s="120"/>
      <c r="B206" s="146"/>
      <c r="C206" s="50" t="s">
        <v>13</v>
      </c>
      <c r="D206" s="51">
        <f>SUM(D207:D212)</f>
        <v>923350</v>
      </c>
      <c r="E206" s="51">
        <f t="shared" ref="E206:G206" si="68">SUM(E207:E212)</f>
        <v>920000</v>
      </c>
      <c r="F206" s="51">
        <f t="shared" si="68"/>
        <v>1000000</v>
      </c>
      <c r="G206" s="51">
        <f t="shared" si="68"/>
        <v>1000000</v>
      </c>
      <c r="H206" s="38">
        <f t="shared" si="66"/>
        <v>0</v>
      </c>
      <c r="I206" s="51">
        <f t="shared" ref="I206:K206" si="69">SUM(I207:I212)</f>
        <v>0</v>
      </c>
      <c r="J206" s="51">
        <f t="shared" si="69"/>
        <v>0</v>
      </c>
      <c r="K206" s="51">
        <f t="shared" si="69"/>
        <v>0</v>
      </c>
    </row>
    <row r="207" spans="1:11" ht="24" hidden="1" customHeight="1">
      <c r="A207" s="120"/>
      <c r="B207" s="146"/>
      <c r="C207" s="52" t="s">
        <v>14</v>
      </c>
      <c r="D207" s="53"/>
      <c r="E207" s="53"/>
      <c r="F207" s="53"/>
      <c r="G207" s="53"/>
      <c r="H207" s="42">
        <f t="shared" si="66"/>
        <v>0</v>
      </c>
      <c r="I207" s="53"/>
      <c r="J207" s="53"/>
      <c r="K207" s="53"/>
    </row>
    <row r="208" spans="1:11" ht="24">
      <c r="A208" s="120"/>
      <c r="B208" s="146"/>
      <c r="C208" s="52" t="s">
        <v>15</v>
      </c>
      <c r="D208" s="53">
        <v>425</v>
      </c>
      <c r="E208" s="53">
        <v>500</v>
      </c>
      <c r="F208" s="53">
        <v>1000</v>
      </c>
      <c r="G208" s="53"/>
      <c r="H208" s="42">
        <f t="shared" si="66"/>
        <v>-1000</v>
      </c>
      <c r="I208" s="53"/>
      <c r="J208" s="53"/>
      <c r="K208" s="53"/>
    </row>
    <row r="209" spans="1:11" ht="15" hidden="1" customHeight="1">
      <c r="A209" s="120"/>
      <c r="B209" s="146"/>
      <c r="C209" s="52" t="s">
        <v>17</v>
      </c>
      <c r="D209" s="53"/>
      <c r="E209" s="53"/>
      <c r="F209" s="53"/>
      <c r="G209" s="53"/>
      <c r="H209" s="42">
        <f t="shared" si="66"/>
        <v>0</v>
      </c>
      <c r="I209" s="53"/>
      <c r="J209" s="53"/>
      <c r="K209" s="53"/>
    </row>
    <row r="210" spans="1:11" ht="15" hidden="1" customHeight="1">
      <c r="A210" s="120"/>
      <c r="B210" s="146"/>
      <c r="C210" s="52" t="s">
        <v>18</v>
      </c>
      <c r="D210" s="53"/>
      <c r="E210" s="53"/>
      <c r="F210" s="53"/>
      <c r="G210" s="53"/>
      <c r="H210" s="42">
        <f t="shared" si="66"/>
        <v>0</v>
      </c>
      <c r="I210" s="53"/>
      <c r="J210" s="53"/>
      <c r="K210" s="53"/>
    </row>
    <row r="211" spans="1:11" ht="36" hidden="1" customHeight="1">
      <c r="A211" s="120"/>
      <c r="B211" s="146"/>
      <c r="C211" s="52" t="s">
        <v>16</v>
      </c>
      <c r="D211" s="53"/>
      <c r="E211" s="53"/>
      <c r="F211" s="53"/>
      <c r="G211" s="53"/>
      <c r="H211" s="42">
        <f t="shared" si="66"/>
        <v>0</v>
      </c>
      <c r="I211" s="53"/>
      <c r="J211" s="53"/>
      <c r="K211" s="53"/>
    </row>
    <row r="212" spans="1:11">
      <c r="A212" s="120"/>
      <c r="B212" s="146"/>
      <c r="C212" s="52" t="s">
        <v>19</v>
      </c>
      <c r="D212" s="53">
        <v>922925</v>
      </c>
      <c r="E212" s="53">
        <f>999500-80000</f>
        <v>919500</v>
      </c>
      <c r="F212" s="53">
        <v>999000</v>
      </c>
      <c r="G212" s="53">
        <v>1000000</v>
      </c>
      <c r="H212" s="42">
        <f t="shared" si="66"/>
        <v>1000</v>
      </c>
      <c r="I212" s="53"/>
      <c r="J212" s="53"/>
      <c r="K212" s="53"/>
    </row>
    <row r="213" spans="1:11" ht="36" hidden="1" customHeight="1">
      <c r="A213" s="120"/>
      <c r="B213" s="146"/>
      <c r="C213" s="50" t="s">
        <v>20</v>
      </c>
      <c r="D213" s="51"/>
      <c r="E213" s="51"/>
      <c r="F213" s="51"/>
      <c r="G213" s="51"/>
      <c r="H213" s="38">
        <f t="shared" si="66"/>
        <v>0</v>
      </c>
      <c r="I213" s="51"/>
      <c r="J213" s="51"/>
      <c r="K213" s="51"/>
    </row>
    <row r="214" spans="1:11" ht="24" hidden="1" customHeight="1">
      <c r="A214" s="120"/>
      <c r="B214" s="146"/>
      <c r="C214" s="50" t="s">
        <v>21</v>
      </c>
      <c r="D214" s="51"/>
      <c r="E214" s="51"/>
      <c r="F214" s="51"/>
      <c r="G214" s="51"/>
      <c r="H214" s="38">
        <f t="shared" si="66"/>
        <v>0</v>
      </c>
      <c r="I214" s="51"/>
      <c r="J214" s="51"/>
      <c r="K214" s="51"/>
    </row>
    <row r="215" spans="1:11" ht="15" customHeight="1">
      <c r="A215" s="120" t="s">
        <v>46</v>
      </c>
      <c r="B215" s="146" t="s">
        <v>52</v>
      </c>
      <c r="C215" s="54" t="s">
        <v>11</v>
      </c>
      <c r="D215" s="55">
        <f>SUM(D217,D224,D225)</f>
        <v>174395</v>
      </c>
      <c r="E215" s="55">
        <f t="shared" ref="E215:K215" si="70">SUM(E217,E224,E225)</f>
        <v>314500</v>
      </c>
      <c r="F215" s="55">
        <f t="shared" si="70"/>
        <v>177500</v>
      </c>
      <c r="G215" s="55">
        <f t="shared" si="70"/>
        <v>147500</v>
      </c>
      <c r="H215" s="80">
        <f t="shared" si="66"/>
        <v>-30000</v>
      </c>
      <c r="I215" s="55">
        <f t="shared" si="70"/>
        <v>0</v>
      </c>
      <c r="J215" s="55">
        <f t="shared" si="70"/>
        <v>0</v>
      </c>
      <c r="K215" s="55">
        <f t="shared" si="70"/>
        <v>0</v>
      </c>
    </row>
    <row r="216" spans="1:11" ht="24" hidden="1" customHeight="1">
      <c r="A216" s="120"/>
      <c r="B216" s="146"/>
      <c r="C216" s="48" t="s">
        <v>12</v>
      </c>
      <c r="D216" s="49"/>
      <c r="E216" s="49"/>
      <c r="F216" s="49"/>
      <c r="G216" s="49"/>
      <c r="H216" s="41">
        <f t="shared" si="66"/>
        <v>0</v>
      </c>
      <c r="I216" s="49"/>
      <c r="J216" s="49"/>
      <c r="K216" s="49"/>
    </row>
    <row r="217" spans="1:11">
      <c r="A217" s="120"/>
      <c r="B217" s="146"/>
      <c r="C217" s="50" t="s">
        <v>13</v>
      </c>
      <c r="D217" s="51">
        <f>SUM(D218:D223)</f>
        <v>174395</v>
      </c>
      <c r="E217" s="51">
        <f t="shared" ref="E217:G217" si="71">SUM(E218:E223)</f>
        <v>314500</v>
      </c>
      <c r="F217" s="51">
        <f t="shared" si="71"/>
        <v>177500</v>
      </c>
      <c r="G217" s="51">
        <f t="shared" si="71"/>
        <v>147500</v>
      </c>
      <c r="H217" s="38">
        <f t="shared" si="66"/>
        <v>-30000</v>
      </c>
      <c r="I217" s="51">
        <f t="shared" ref="I217:K217" si="72">SUM(I218:I223)</f>
        <v>0</v>
      </c>
      <c r="J217" s="51">
        <f t="shared" si="72"/>
        <v>0</v>
      </c>
      <c r="K217" s="51">
        <f t="shared" si="72"/>
        <v>0</v>
      </c>
    </row>
    <row r="218" spans="1:11" ht="24" hidden="1" customHeight="1">
      <c r="A218" s="120"/>
      <c r="B218" s="146"/>
      <c r="C218" s="52" t="s">
        <v>14</v>
      </c>
      <c r="D218" s="53"/>
      <c r="E218" s="53"/>
      <c r="F218" s="53"/>
      <c r="G218" s="53"/>
      <c r="H218" s="42">
        <f t="shared" si="66"/>
        <v>0</v>
      </c>
      <c r="I218" s="53"/>
      <c r="J218" s="53"/>
      <c r="K218" s="53"/>
    </row>
    <row r="219" spans="1:11" ht="24">
      <c r="A219" s="120"/>
      <c r="B219" s="146"/>
      <c r="C219" s="52" t="s">
        <v>15</v>
      </c>
      <c r="D219" s="53">
        <v>900</v>
      </c>
      <c r="E219" s="53">
        <v>3500</v>
      </c>
      <c r="F219" s="53">
        <v>3500</v>
      </c>
      <c r="G219" s="53"/>
      <c r="H219" s="42">
        <f t="shared" si="66"/>
        <v>-3500</v>
      </c>
      <c r="I219" s="53"/>
      <c r="J219" s="53"/>
      <c r="K219" s="53"/>
    </row>
    <row r="220" spans="1:11" ht="15" hidden="1" customHeight="1">
      <c r="A220" s="120"/>
      <c r="B220" s="146"/>
      <c r="C220" s="52" t="s">
        <v>17</v>
      </c>
      <c r="D220" s="53"/>
      <c r="E220" s="53"/>
      <c r="F220" s="53"/>
      <c r="G220" s="53"/>
      <c r="H220" s="42">
        <f t="shared" si="66"/>
        <v>0</v>
      </c>
      <c r="I220" s="53"/>
      <c r="J220" s="53"/>
      <c r="K220" s="53"/>
    </row>
    <row r="221" spans="1:11" ht="15" hidden="1" customHeight="1">
      <c r="A221" s="120"/>
      <c r="B221" s="146"/>
      <c r="C221" s="52" t="s">
        <v>18</v>
      </c>
      <c r="D221" s="53"/>
      <c r="E221" s="53"/>
      <c r="F221" s="53"/>
      <c r="G221" s="53"/>
      <c r="H221" s="42">
        <f t="shared" si="66"/>
        <v>0</v>
      </c>
      <c r="I221" s="53"/>
      <c r="J221" s="53"/>
      <c r="K221" s="53"/>
    </row>
    <row r="222" spans="1:11" ht="36" hidden="1" customHeight="1">
      <c r="A222" s="120"/>
      <c r="B222" s="146"/>
      <c r="C222" s="52" t="s">
        <v>16</v>
      </c>
      <c r="D222" s="53"/>
      <c r="E222" s="53"/>
      <c r="F222" s="53"/>
      <c r="G222" s="53"/>
      <c r="H222" s="42">
        <f t="shared" si="66"/>
        <v>0</v>
      </c>
      <c r="I222" s="53"/>
      <c r="J222" s="53"/>
      <c r="K222" s="53"/>
    </row>
    <row r="223" spans="1:11">
      <c r="A223" s="120"/>
      <c r="B223" s="146"/>
      <c r="C223" s="52" t="s">
        <v>19</v>
      </c>
      <c r="D223" s="53">
        <v>173495</v>
      </c>
      <c r="E223" s="53">
        <f>270500+40500</f>
        <v>311000</v>
      </c>
      <c r="F223" s="53">
        <v>174000</v>
      </c>
      <c r="G223" s="53">
        <v>147500</v>
      </c>
      <c r="H223" s="42">
        <f t="shared" si="66"/>
        <v>-26500</v>
      </c>
      <c r="I223" s="53"/>
      <c r="J223" s="53"/>
      <c r="K223" s="53"/>
    </row>
    <row r="224" spans="1:11" ht="36" hidden="1" customHeight="1">
      <c r="A224" s="120"/>
      <c r="B224" s="146"/>
      <c r="C224" s="50" t="s">
        <v>20</v>
      </c>
      <c r="D224" s="51"/>
      <c r="E224" s="51"/>
      <c r="F224" s="51"/>
      <c r="G224" s="51"/>
      <c r="H224" s="38">
        <f t="shared" si="66"/>
        <v>0</v>
      </c>
      <c r="I224" s="51"/>
      <c r="J224" s="51"/>
      <c r="K224" s="51"/>
    </row>
    <row r="225" spans="1:11" ht="24" hidden="1" customHeight="1">
      <c r="A225" s="120"/>
      <c r="B225" s="146"/>
      <c r="C225" s="50" t="s">
        <v>21</v>
      </c>
      <c r="D225" s="51"/>
      <c r="E225" s="51"/>
      <c r="F225" s="51"/>
      <c r="G225" s="51"/>
      <c r="H225" s="38">
        <f t="shared" si="66"/>
        <v>0</v>
      </c>
      <c r="I225" s="51"/>
      <c r="J225" s="51"/>
      <c r="K225" s="51"/>
    </row>
    <row r="226" spans="1:11" ht="15" customHeight="1">
      <c r="A226" s="120" t="s">
        <v>70</v>
      </c>
      <c r="B226" s="146" t="s">
        <v>53</v>
      </c>
      <c r="C226" s="54" t="s">
        <v>11</v>
      </c>
      <c r="D226" s="55">
        <f>SUM(D228,D235,D236)</f>
        <v>6650</v>
      </c>
      <c r="E226" s="55">
        <f t="shared" ref="E226:K226" si="73">SUM(E228,E235,E236)</f>
        <v>11100</v>
      </c>
      <c r="F226" s="55">
        <f t="shared" si="73"/>
        <v>15000</v>
      </c>
      <c r="G226" s="55">
        <f t="shared" si="73"/>
        <v>10600</v>
      </c>
      <c r="H226" s="43">
        <f t="shared" si="66"/>
        <v>-4400</v>
      </c>
      <c r="I226" s="55">
        <f t="shared" si="73"/>
        <v>0</v>
      </c>
      <c r="J226" s="55">
        <f t="shared" si="73"/>
        <v>0</v>
      </c>
      <c r="K226" s="55">
        <f t="shared" si="73"/>
        <v>0</v>
      </c>
    </row>
    <row r="227" spans="1:11" ht="24" hidden="1" customHeight="1">
      <c r="A227" s="120"/>
      <c r="B227" s="146"/>
      <c r="C227" s="48" t="s">
        <v>12</v>
      </c>
      <c r="D227" s="49"/>
      <c r="E227" s="49"/>
      <c r="F227" s="49"/>
      <c r="G227" s="49"/>
      <c r="H227" s="41">
        <f t="shared" si="66"/>
        <v>0</v>
      </c>
      <c r="I227" s="49"/>
      <c r="J227" s="49"/>
      <c r="K227" s="49"/>
    </row>
    <row r="228" spans="1:11">
      <c r="A228" s="120"/>
      <c r="B228" s="146"/>
      <c r="C228" s="50" t="s">
        <v>13</v>
      </c>
      <c r="D228" s="51">
        <f>SUM(D229:D234)</f>
        <v>6650</v>
      </c>
      <c r="E228" s="51">
        <f t="shared" ref="E228:G228" si="74">SUM(E229:E234)</f>
        <v>11100</v>
      </c>
      <c r="F228" s="51">
        <f t="shared" si="74"/>
        <v>15000</v>
      </c>
      <c r="G228" s="51">
        <f t="shared" si="74"/>
        <v>10600</v>
      </c>
      <c r="H228" s="38">
        <f t="shared" si="66"/>
        <v>-4400</v>
      </c>
      <c r="I228" s="51">
        <f t="shared" ref="I228:K228" si="75">SUM(I229:I234)</f>
        <v>0</v>
      </c>
      <c r="J228" s="51">
        <f t="shared" si="75"/>
        <v>0</v>
      </c>
      <c r="K228" s="51">
        <f t="shared" si="75"/>
        <v>0</v>
      </c>
    </row>
    <row r="229" spans="1:11" ht="24" hidden="1" customHeight="1">
      <c r="A229" s="120"/>
      <c r="B229" s="146"/>
      <c r="C229" s="52" t="s">
        <v>14</v>
      </c>
      <c r="D229" s="53"/>
      <c r="E229" s="53"/>
      <c r="F229" s="53"/>
      <c r="G229" s="53"/>
      <c r="H229" s="42">
        <f t="shared" si="66"/>
        <v>0</v>
      </c>
      <c r="I229" s="53"/>
      <c r="J229" s="53"/>
      <c r="K229" s="53"/>
    </row>
    <row r="230" spans="1:11" ht="24">
      <c r="A230" s="120"/>
      <c r="B230" s="146"/>
      <c r="C230" s="52" t="s">
        <v>15</v>
      </c>
      <c r="D230" s="53"/>
      <c r="E230" s="53">
        <v>500</v>
      </c>
      <c r="F230" s="53"/>
      <c r="G230" s="53"/>
      <c r="H230" s="42">
        <f t="shared" si="66"/>
        <v>0</v>
      </c>
      <c r="I230" s="53"/>
      <c r="J230" s="53"/>
      <c r="K230" s="53"/>
    </row>
    <row r="231" spans="1:11" ht="15" hidden="1" customHeight="1">
      <c r="A231" s="120"/>
      <c r="B231" s="146"/>
      <c r="C231" s="52" t="s">
        <v>17</v>
      </c>
      <c r="D231" s="53"/>
      <c r="E231" s="53"/>
      <c r="F231" s="53"/>
      <c r="G231" s="53"/>
      <c r="H231" s="42">
        <f t="shared" si="66"/>
        <v>0</v>
      </c>
      <c r="I231" s="53"/>
      <c r="J231" s="53"/>
      <c r="K231" s="53"/>
    </row>
    <row r="232" spans="1:11" ht="15" hidden="1" customHeight="1">
      <c r="A232" s="120"/>
      <c r="B232" s="146"/>
      <c r="C232" s="52" t="s">
        <v>18</v>
      </c>
      <c r="D232" s="53"/>
      <c r="E232" s="53"/>
      <c r="F232" s="53"/>
      <c r="G232" s="53"/>
      <c r="H232" s="42">
        <f t="shared" si="66"/>
        <v>0</v>
      </c>
      <c r="I232" s="53"/>
      <c r="J232" s="53"/>
      <c r="K232" s="53"/>
    </row>
    <row r="233" spans="1:11" ht="36" hidden="1" customHeight="1">
      <c r="A233" s="120"/>
      <c r="B233" s="146"/>
      <c r="C233" s="52" t="s">
        <v>16</v>
      </c>
      <c r="D233" s="53"/>
      <c r="E233" s="53"/>
      <c r="F233" s="53"/>
      <c r="G233" s="53"/>
      <c r="H233" s="42">
        <f t="shared" si="66"/>
        <v>0</v>
      </c>
      <c r="I233" s="53"/>
      <c r="J233" s="53"/>
      <c r="K233" s="53"/>
    </row>
    <row r="234" spans="1:11">
      <c r="A234" s="120"/>
      <c r="B234" s="146"/>
      <c r="C234" s="52" t="s">
        <v>19</v>
      </c>
      <c r="D234" s="53">
        <v>6650</v>
      </c>
      <c r="E234" s="53">
        <v>10600</v>
      </c>
      <c r="F234" s="53">
        <v>15000</v>
      </c>
      <c r="G234" s="53">
        <v>10600</v>
      </c>
      <c r="H234" s="42">
        <f t="shared" si="66"/>
        <v>-4400</v>
      </c>
      <c r="I234" s="53"/>
      <c r="J234" s="53"/>
      <c r="K234" s="53"/>
    </row>
    <row r="235" spans="1:11" ht="36" hidden="1" customHeight="1">
      <c r="A235" s="120"/>
      <c r="B235" s="146"/>
      <c r="C235" s="50" t="s">
        <v>20</v>
      </c>
      <c r="D235" s="51"/>
      <c r="E235" s="51"/>
      <c r="F235" s="51"/>
      <c r="G235" s="51"/>
      <c r="H235" s="38">
        <f t="shared" si="66"/>
        <v>0</v>
      </c>
      <c r="I235" s="51"/>
      <c r="J235" s="51"/>
      <c r="K235" s="51"/>
    </row>
    <row r="236" spans="1:11" ht="24" hidden="1" customHeight="1">
      <c r="A236" s="120"/>
      <c r="B236" s="146"/>
      <c r="C236" s="50" t="s">
        <v>21</v>
      </c>
      <c r="D236" s="51"/>
      <c r="E236" s="51"/>
      <c r="F236" s="51"/>
      <c r="G236" s="51"/>
      <c r="H236" s="38">
        <f t="shared" si="66"/>
        <v>0</v>
      </c>
      <c r="I236" s="51"/>
      <c r="J236" s="51"/>
      <c r="K236" s="51"/>
    </row>
    <row r="237" spans="1:11">
      <c r="A237" s="120" t="s">
        <v>71</v>
      </c>
      <c r="B237" s="146" t="s">
        <v>60</v>
      </c>
      <c r="C237" s="54" t="s">
        <v>11</v>
      </c>
      <c r="D237" s="55">
        <f>SUM(D239,D246,D247)</f>
        <v>0</v>
      </c>
      <c r="E237" s="55">
        <f t="shared" ref="E237:K237" si="76">SUM(E239,E246,E247)</f>
        <v>0</v>
      </c>
      <c r="F237" s="55">
        <f t="shared" si="76"/>
        <v>325000</v>
      </c>
      <c r="G237" s="55">
        <f t="shared" si="76"/>
        <v>325000</v>
      </c>
      <c r="H237" s="43">
        <f t="shared" si="66"/>
        <v>0</v>
      </c>
      <c r="I237" s="55">
        <f t="shared" si="76"/>
        <v>0</v>
      </c>
      <c r="J237" s="55">
        <f t="shared" si="76"/>
        <v>0</v>
      </c>
      <c r="K237" s="55">
        <f t="shared" si="76"/>
        <v>0</v>
      </c>
    </row>
    <row r="238" spans="1:11" ht="24" hidden="1" customHeight="1">
      <c r="A238" s="120"/>
      <c r="B238" s="146"/>
      <c r="C238" s="48" t="s">
        <v>12</v>
      </c>
      <c r="D238" s="49"/>
      <c r="E238" s="49"/>
      <c r="F238" s="49"/>
      <c r="G238" s="49"/>
      <c r="H238" s="41">
        <f t="shared" si="66"/>
        <v>0</v>
      </c>
      <c r="I238" s="49"/>
      <c r="J238" s="49"/>
      <c r="K238" s="49"/>
    </row>
    <row r="239" spans="1:11">
      <c r="A239" s="120"/>
      <c r="B239" s="146"/>
      <c r="C239" s="50" t="s">
        <v>13</v>
      </c>
      <c r="D239" s="51">
        <f>SUM(D240:D245)</f>
        <v>0</v>
      </c>
      <c r="E239" s="51">
        <f t="shared" ref="E239:G239" si="77">SUM(E240:E245)</f>
        <v>0</v>
      </c>
      <c r="F239" s="51">
        <f t="shared" si="77"/>
        <v>325000</v>
      </c>
      <c r="G239" s="51">
        <f t="shared" si="77"/>
        <v>325000</v>
      </c>
      <c r="H239" s="38">
        <f t="shared" si="66"/>
        <v>0</v>
      </c>
      <c r="I239" s="51">
        <f t="shared" ref="I239:K239" si="78">SUM(I240:I245)</f>
        <v>0</v>
      </c>
      <c r="J239" s="51">
        <f t="shared" si="78"/>
        <v>0</v>
      </c>
      <c r="K239" s="51">
        <f t="shared" si="78"/>
        <v>0</v>
      </c>
    </row>
    <row r="240" spans="1:11" ht="24" hidden="1" customHeight="1">
      <c r="A240" s="120"/>
      <c r="B240" s="146"/>
      <c r="C240" s="52" t="s">
        <v>14</v>
      </c>
      <c r="D240" s="53"/>
      <c r="E240" s="53"/>
      <c r="F240" s="53"/>
      <c r="G240" s="53"/>
      <c r="H240" s="42">
        <f t="shared" si="66"/>
        <v>0</v>
      </c>
      <c r="I240" s="53"/>
      <c r="J240" s="53"/>
      <c r="K240" s="53"/>
    </row>
    <row r="241" spans="1:11" ht="24" hidden="1" customHeight="1">
      <c r="A241" s="120"/>
      <c r="B241" s="146"/>
      <c r="C241" s="52" t="s">
        <v>15</v>
      </c>
      <c r="D241" s="53"/>
      <c r="E241" s="53"/>
      <c r="F241" s="53"/>
      <c r="G241" s="53"/>
      <c r="H241" s="42">
        <f t="shared" si="66"/>
        <v>0</v>
      </c>
      <c r="I241" s="53"/>
      <c r="J241" s="53"/>
      <c r="K241" s="53"/>
    </row>
    <row r="242" spans="1:11" ht="15" hidden="1" customHeight="1">
      <c r="A242" s="120"/>
      <c r="B242" s="146"/>
      <c r="C242" s="52" t="s">
        <v>17</v>
      </c>
      <c r="D242" s="53"/>
      <c r="E242" s="53"/>
      <c r="F242" s="53"/>
      <c r="G242" s="53"/>
      <c r="H242" s="42">
        <f t="shared" si="66"/>
        <v>0</v>
      </c>
      <c r="I242" s="53"/>
      <c r="J242" s="53"/>
      <c r="K242" s="53"/>
    </row>
    <row r="243" spans="1:11" ht="15" hidden="1" customHeight="1">
      <c r="A243" s="120"/>
      <c r="B243" s="146"/>
      <c r="C243" s="52" t="s">
        <v>18</v>
      </c>
      <c r="D243" s="53"/>
      <c r="E243" s="53"/>
      <c r="F243" s="53"/>
      <c r="G243" s="53"/>
      <c r="H243" s="42">
        <f t="shared" si="66"/>
        <v>0</v>
      </c>
      <c r="I243" s="53"/>
      <c r="J243" s="53"/>
      <c r="K243" s="53"/>
    </row>
    <row r="244" spans="1:11" ht="36" hidden="1" customHeight="1">
      <c r="A244" s="120"/>
      <c r="B244" s="146"/>
      <c r="C244" s="52" t="s">
        <v>16</v>
      </c>
      <c r="D244" s="53"/>
      <c r="E244" s="53"/>
      <c r="F244" s="53"/>
      <c r="G244" s="53"/>
      <c r="H244" s="42">
        <f t="shared" si="66"/>
        <v>0</v>
      </c>
      <c r="I244" s="53"/>
      <c r="J244" s="53"/>
      <c r="K244" s="53"/>
    </row>
    <row r="245" spans="1:11" ht="15.75" thickBot="1">
      <c r="A245" s="120"/>
      <c r="B245" s="146"/>
      <c r="C245" s="52" t="s">
        <v>19</v>
      </c>
      <c r="D245" s="53"/>
      <c r="E245" s="53"/>
      <c r="F245" s="53">
        <v>325000</v>
      </c>
      <c r="G245" s="53">
        <v>325000</v>
      </c>
      <c r="H245" s="42">
        <f t="shared" si="66"/>
        <v>0</v>
      </c>
      <c r="I245" s="53"/>
      <c r="J245" s="53"/>
      <c r="K245" s="53"/>
    </row>
    <row r="246" spans="1:11" ht="36.75" hidden="1" customHeight="1" thickBot="1">
      <c r="A246" s="120"/>
      <c r="B246" s="146"/>
      <c r="C246" s="50" t="s">
        <v>20</v>
      </c>
      <c r="D246" s="51"/>
      <c r="E246" s="51"/>
      <c r="F246" s="51"/>
      <c r="G246" s="51"/>
      <c r="H246" s="38">
        <f t="shared" si="66"/>
        <v>0</v>
      </c>
      <c r="I246" s="51"/>
      <c r="J246" s="51"/>
      <c r="K246" s="51"/>
    </row>
    <row r="247" spans="1:11" ht="24.75" hidden="1" customHeight="1" thickBot="1">
      <c r="A247" s="168"/>
      <c r="B247" s="154"/>
      <c r="C247" s="64" t="s">
        <v>21</v>
      </c>
      <c r="D247" s="65"/>
      <c r="E247" s="65"/>
      <c r="F247" s="65"/>
      <c r="G247" s="65"/>
      <c r="H247" s="40">
        <f t="shared" si="66"/>
        <v>0</v>
      </c>
      <c r="I247" s="65"/>
      <c r="J247" s="65"/>
      <c r="K247" s="65"/>
    </row>
    <row r="248" spans="1:11">
      <c r="A248" s="125" t="s">
        <v>47</v>
      </c>
      <c r="B248" s="151" t="s">
        <v>56</v>
      </c>
      <c r="C248" s="46" t="s">
        <v>11</v>
      </c>
      <c r="D248" s="47">
        <f>SUM(D250,D257,D258)</f>
        <v>119158</v>
      </c>
      <c r="E248" s="47">
        <f t="shared" ref="E248:K248" si="79">SUM(E250,E257,E258)</f>
        <v>112500</v>
      </c>
      <c r="F248" s="47">
        <f t="shared" si="79"/>
        <v>160000</v>
      </c>
      <c r="G248" s="47">
        <f t="shared" si="79"/>
        <v>150000</v>
      </c>
      <c r="H248" s="36">
        <f t="shared" si="66"/>
        <v>-10000</v>
      </c>
      <c r="I248" s="47">
        <f t="shared" si="79"/>
        <v>0</v>
      </c>
      <c r="J248" s="47">
        <f t="shared" si="79"/>
        <v>0</v>
      </c>
      <c r="K248" s="47">
        <f t="shared" si="79"/>
        <v>0</v>
      </c>
    </row>
    <row r="249" spans="1:11" ht="24" hidden="1" customHeight="1">
      <c r="A249" s="126"/>
      <c r="B249" s="152"/>
      <c r="C249" s="48" t="s">
        <v>12</v>
      </c>
      <c r="D249" s="49">
        <f>SUM(D260,D271)</f>
        <v>0</v>
      </c>
      <c r="E249" s="49">
        <f t="shared" ref="E249:K249" si="80">SUM(E260,E271)</f>
        <v>0</v>
      </c>
      <c r="F249" s="49">
        <f t="shared" si="80"/>
        <v>0</v>
      </c>
      <c r="G249" s="49">
        <f t="shared" si="80"/>
        <v>0</v>
      </c>
      <c r="H249" s="41">
        <f t="shared" si="66"/>
        <v>0</v>
      </c>
      <c r="I249" s="49">
        <f t="shared" si="80"/>
        <v>0</v>
      </c>
      <c r="J249" s="49">
        <f t="shared" si="80"/>
        <v>0</v>
      </c>
      <c r="K249" s="49">
        <f t="shared" si="80"/>
        <v>0</v>
      </c>
    </row>
    <row r="250" spans="1:11">
      <c r="A250" s="126"/>
      <c r="B250" s="152"/>
      <c r="C250" s="50" t="s">
        <v>13</v>
      </c>
      <c r="D250" s="51">
        <f>SUM(D251:D256)</f>
        <v>119158</v>
      </c>
      <c r="E250" s="51">
        <f t="shared" ref="E250:G250" si="81">SUM(E251:E256)</f>
        <v>112500</v>
      </c>
      <c r="F250" s="51">
        <f t="shared" si="81"/>
        <v>160000</v>
      </c>
      <c r="G250" s="51">
        <f t="shared" si="81"/>
        <v>150000</v>
      </c>
      <c r="H250" s="38">
        <f t="shared" si="66"/>
        <v>-10000</v>
      </c>
      <c r="I250" s="51">
        <f t="shared" ref="I250:K250" si="82">SUM(I251:I256)</f>
        <v>0</v>
      </c>
      <c r="J250" s="51">
        <f t="shared" si="82"/>
        <v>0</v>
      </c>
      <c r="K250" s="51">
        <f t="shared" si="82"/>
        <v>0</v>
      </c>
    </row>
    <row r="251" spans="1:11" ht="24" hidden="1" customHeight="1">
      <c r="A251" s="126"/>
      <c r="B251" s="152"/>
      <c r="C251" s="52" t="s">
        <v>14</v>
      </c>
      <c r="D251" s="53">
        <f t="shared" ref="D251:K258" si="83">SUM(D262,D273)</f>
        <v>0</v>
      </c>
      <c r="E251" s="53">
        <f t="shared" si="83"/>
        <v>0</v>
      </c>
      <c r="F251" s="53">
        <f t="shared" si="83"/>
        <v>0</v>
      </c>
      <c r="G251" s="53">
        <f t="shared" si="83"/>
        <v>0</v>
      </c>
      <c r="H251" s="42">
        <f t="shared" si="66"/>
        <v>0</v>
      </c>
      <c r="I251" s="53">
        <f t="shared" si="83"/>
        <v>0</v>
      </c>
      <c r="J251" s="53">
        <f t="shared" si="83"/>
        <v>0</v>
      </c>
      <c r="K251" s="53">
        <f t="shared" si="83"/>
        <v>0</v>
      </c>
    </row>
    <row r="252" spans="1:11" ht="24">
      <c r="A252" s="126"/>
      <c r="B252" s="152"/>
      <c r="C252" s="52" t="s">
        <v>15</v>
      </c>
      <c r="D252" s="53">
        <f t="shared" si="83"/>
        <v>9875</v>
      </c>
      <c r="E252" s="53">
        <f t="shared" si="83"/>
        <v>10500</v>
      </c>
      <c r="F252" s="53">
        <f t="shared" si="83"/>
        <v>12000</v>
      </c>
      <c r="G252" s="53">
        <f t="shared" si="83"/>
        <v>32000</v>
      </c>
      <c r="H252" s="42">
        <f t="shared" si="66"/>
        <v>20000</v>
      </c>
      <c r="I252" s="53">
        <f t="shared" si="83"/>
        <v>0</v>
      </c>
      <c r="J252" s="53">
        <f t="shared" si="83"/>
        <v>0</v>
      </c>
      <c r="K252" s="53">
        <f t="shared" si="83"/>
        <v>0</v>
      </c>
    </row>
    <row r="253" spans="1:11" ht="15" hidden="1" customHeight="1">
      <c r="A253" s="126"/>
      <c r="B253" s="152"/>
      <c r="C253" s="52" t="s">
        <v>17</v>
      </c>
      <c r="D253" s="53">
        <f t="shared" si="83"/>
        <v>0</v>
      </c>
      <c r="E253" s="53">
        <f t="shared" si="83"/>
        <v>0</v>
      </c>
      <c r="F253" s="53">
        <f t="shared" si="83"/>
        <v>0</v>
      </c>
      <c r="G253" s="53">
        <f t="shared" si="83"/>
        <v>0</v>
      </c>
      <c r="H253" s="42">
        <f t="shared" si="66"/>
        <v>0</v>
      </c>
      <c r="I253" s="53">
        <f t="shared" si="83"/>
        <v>0</v>
      </c>
      <c r="J253" s="53">
        <f t="shared" si="83"/>
        <v>0</v>
      </c>
      <c r="K253" s="53">
        <f t="shared" si="83"/>
        <v>0</v>
      </c>
    </row>
    <row r="254" spans="1:11" ht="15" hidden="1" customHeight="1">
      <c r="A254" s="126"/>
      <c r="B254" s="152"/>
      <c r="C254" s="52" t="s">
        <v>18</v>
      </c>
      <c r="D254" s="53">
        <f t="shared" si="83"/>
        <v>0</v>
      </c>
      <c r="E254" s="53">
        <f t="shared" si="83"/>
        <v>0</v>
      </c>
      <c r="F254" s="53">
        <f t="shared" si="83"/>
        <v>0</v>
      </c>
      <c r="G254" s="53">
        <f t="shared" si="83"/>
        <v>0</v>
      </c>
      <c r="H254" s="42">
        <f t="shared" si="66"/>
        <v>0</v>
      </c>
      <c r="I254" s="53">
        <f t="shared" si="83"/>
        <v>0</v>
      </c>
      <c r="J254" s="53">
        <f t="shared" si="83"/>
        <v>0</v>
      </c>
      <c r="K254" s="53">
        <f t="shared" si="83"/>
        <v>0</v>
      </c>
    </row>
    <row r="255" spans="1:11" ht="36" hidden="1" customHeight="1">
      <c r="A255" s="126"/>
      <c r="B255" s="152"/>
      <c r="C255" s="52" t="s">
        <v>16</v>
      </c>
      <c r="D255" s="53">
        <f t="shared" si="83"/>
        <v>0</v>
      </c>
      <c r="E255" s="53">
        <f t="shared" si="83"/>
        <v>0</v>
      </c>
      <c r="F255" s="53">
        <f t="shared" si="83"/>
        <v>0</v>
      </c>
      <c r="G255" s="53">
        <f t="shared" si="83"/>
        <v>0</v>
      </c>
      <c r="H255" s="42">
        <f t="shared" si="66"/>
        <v>0</v>
      </c>
      <c r="I255" s="53">
        <f t="shared" si="83"/>
        <v>0</v>
      </c>
      <c r="J255" s="53">
        <f t="shared" si="83"/>
        <v>0</v>
      </c>
      <c r="K255" s="53">
        <f t="shared" si="83"/>
        <v>0</v>
      </c>
    </row>
    <row r="256" spans="1:11" ht="15.75" thickBot="1">
      <c r="A256" s="126"/>
      <c r="B256" s="152"/>
      <c r="C256" s="52" t="s">
        <v>19</v>
      </c>
      <c r="D256" s="53">
        <f t="shared" si="83"/>
        <v>109283</v>
      </c>
      <c r="E256" s="53">
        <f t="shared" si="83"/>
        <v>102000</v>
      </c>
      <c r="F256" s="53">
        <f t="shared" si="83"/>
        <v>148000</v>
      </c>
      <c r="G256" s="53">
        <f t="shared" si="83"/>
        <v>118000</v>
      </c>
      <c r="H256" s="42">
        <f t="shared" si="66"/>
        <v>-30000</v>
      </c>
      <c r="I256" s="53">
        <f t="shared" si="83"/>
        <v>0</v>
      </c>
      <c r="J256" s="53">
        <f t="shared" si="83"/>
        <v>0</v>
      </c>
      <c r="K256" s="53">
        <f t="shared" si="83"/>
        <v>0</v>
      </c>
    </row>
    <row r="257" spans="1:11" ht="36.75" hidden="1" customHeight="1" thickBot="1">
      <c r="A257" s="126"/>
      <c r="B257" s="152"/>
      <c r="C257" s="50" t="s">
        <v>20</v>
      </c>
      <c r="D257" s="51">
        <f t="shared" si="83"/>
        <v>0</v>
      </c>
      <c r="E257" s="51">
        <f t="shared" si="83"/>
        <v>0</v>
      </c>
      <c r="F257" s="51">
        <f t="shared" si="83"/>
        <v>0</v>
      </c>
      <c r="G257" s="51">
        <f t="shared" si="83"/>
        <v>0</v>
      </c>
      <c r="H257" s="38">
        <f t="shared" si="66"/>
        <v>0</v>
      </c>
      <c r="I257" s="51">
        <f t="shared" si="83"/>
        <v>0</v>
      </c>
      <c r="J257" s="51">
        <f t="shared" si="83"/>
        <v>0</v>
      </c>
      <c r="K257" s="51">
        <f t="shared" si="83"/>
        <v>0</v>
      </c>
    </row>
    <row r="258" spans="1:11" ht="24.75" hidden="1" customHeight="1" thickBot="1">
      <c r="A258" s="127"/>
      <c r="B258" s="153"/>
      <c r="C258" s="64" t="s">
        <v>21</v>
      </c>
      <c r="D258" s="65">
        <f t="shared" si="83"/>
        <v>0</v>
      </c>
      <c r="E258" s="65">
        <f t="shared" si="83"/>
        <v>0</v>
      </c>
      <c r="F258" s="65">
        <f t="shared" si="83"/>
        <v>0</v>
      </c>
      <c r="G258" s="65">
        <f t="shared" si="83"/>
        <v>0</v>
      </c>
      <c r="H258" s="40">
        <f t="shared" si="66"/>
        <v>0</v>
      </c>
      <c r="I258" s="65">
        <f t="shared" si="83"/>
        <v>0</v>
      </c>
      <c r="J258" s="65">
        <f t="shared" si="83"/>
        <v>0</v>
      </c>
      <c r="K258" s="65">
        <f t="shared" si="83"/>
        <v>0</v>
      </c>
    </row>
    <row r="259" spans="1:11">
      <c r="A259" s="121" t="s">
        <v>54</v>
      </c>
      <c r="B259" s="150" t="s">
        <v>58</v>
      </c>
      <c r="C259" s="46" t="s">
        <v>11</v>
      </c>
      <c r="D259" s="47">
        <f>SUM(D261,D268,D269)</f>
        <v>33235</v>
      </c>
      <c r="E259" s="47">
        <f t="shared" ref="E259:K259" si="84">SUM(E261,E268,E269)</f>
        <v>0</v>
      </c>
      <c r="F259" s="47">
        <f t="shared" si="84"/>
        <v>0</v>
      </c>
      <c r="G259" s="47">
        <f t="shared" si="84"/>
        <v>0</v>
      </c>
      <c r="H259" s="36">
        <f t="shared" si="66"/>
        <v>0</v>
      </c>
      <c r="I259" s="47">
        <f t="shared" si="84"/>
        <v>0</v>
      </c>
      <c r="J259" s="47">
        <f t="shared" si="84"/>
        <v>0</v>
      </c>
      <c r="K259" s="47">
        <f t="shared" si="84"/>
        <v>0</v>
      </c>
    </row>
    <row r="260" spans="1:11" ht="24" hidden="1" customHeight="1">
      <c r="A260" s="120"/>
      <c r="B260" s="146"/>
      <c r="C260" s="48" t="s">
        <v>12</v>
      </c>
      <c r="D260" s="49"/>
      <c r="E260" s="49"/>
      <c r="F260" s="49"/>
      <c r="G260" s="49"/>
      <c r="H260" s="41">
        <f t="shared" si="66"/>
        <v>0</v>
      </c>
      <c r="I260" s="49"/>
      <c r="J260" s="49"/>
      <c r="K260" s="49"/>
    </row>
    <row r="261" spans="1:11">
      <c r="A261" s="120"/>
      <c r="B261" s="146"/>
      <c r="C261" s="50" t="s">
        <v>13</v>
      </c>
      <c r="D261" s="51">
        <f>SUM(D262:D267)</f>
        <v>33235</v>
      </c>
      <c r="E261" s="51">
        <f t="shared" ref="E261:G261" si="85">SUM(E262:E267)</f>
        <v>0</v>
      </c>
      <c r="F261" s="51">
        <f t="shared" si="85"/>
        <v>0</v>
      </c>
      <c r="G261" s="51">
        <f t="shared" si="85"/>
        <v>0</v>
      </c>
      <c r="H261" s="38">
        <f t="shared" si="66"/>
        <v>0</v>
      </c>
      <c r="I261" s="51">
        <f t="shared" ref="I261:K261" si="86">SUM(I262:I267)</f>
        <v>0</v>
      </c>
      <c r="J261" s="51">
        <f t="shared" si="86"/>
        <v>0</v>
      </c>
      <c r="K261" s="51">
        <f t="shared" si="86"/>
        <v>0</v>
      </c>
    </row>
    <row r="262" spans="1:11" ht="24" hidden="1" customHeight="1">
      <c r="A262" s="120"/>
      <c r="B262" s="146"/>
      <c r="C262" s="52" t="s">
        <v>14</v>
      </c>
      <c r="D262" s="53"/>
      <c r="E262" s="53"/>
      <c r="F262" s="53"/>
      <c r="G262" s="53"/>
      <c r="H262" s="42">
        <f t="shared" si="66"/>
        <v>0</v>
      </c>
      <c r="I262" s="53"/>
      <c r="J262" s="53"/>
      <c r="K262" s="53"/>
    </row>
    <row r="263" spans="1:11" ht="24">
      <c r="A263" s="120"/>
      <c r="B263" s="146"/>
      <c r="C263" s="52" t="s">
        <v>15</v>
      </c>
      <c r="D263" s="53">
        <v>9875</v>
      </c>
      <c r="E263" s="53"/>
      <c r="F263" s="53"/>
      <c r="G263" s="53"/>
      <c r="H263" s="42">
        <f t="shared" ref="H263:H326" si="87">G263-F263</f>
        <v>0</v>
      </c>
      <c r="I263" s="53"/>
      <c r="J263" s="53"/>
      <c r="K263" s="53"/>
    </row>
    <row r="264" spans="1:11" ht="15" hidden="1" customHeight="1">
      <c r="A264" s="120"/>
      <c r="B264" s="146"/>
      <c r="C264" s="52" t="s">
        <v>17</v>
      </c>
      <c r="D264" s="53"/>
      <c r="E264" s="53"/>
      <c r="F264" s="53"/>
      <c r="G264" s="53"/>
      <c r="H264" s="42">
        <f t="shared" si="87"/>
        <v>0</v>
      </c>
      <c r="I264" s="53"/>
      <c r="J264" s="53"/>
      <c r="K264" s="53"/>
    </row>
    <row r="265" spans="1:11" ht="15" hidden="1" customHeight="1">
      <c r="A265" s="120"/>
      <c r="B265" s="146"/>
      <c r="C265" s="52" t="s">
        <v>18</v>
      </c>
      <c r="D265" s="53"/>
      <c r="E265" s="53"/>
      <c r="F265" s="53"/>
      <c r="G265" s="53"/>
      <c r="H265" s="42">
        <f t="shared" si="87"/>
        <v>0</v>
      </c>
      <c r="I265" s="53"/>
      <c r="J265" s="53"/>
      <c r="K265" s="53"/>
    </row>
    <row r="266" spans="1:11" ht="36" hidden="1" customHeight="1">
      <c r="A266" s="120"/>
      <c r="B266" s="146"/>
      <c r="C266" s="52" t="s">
        <v>16</v>
      </c>
      <c r="D266" s="53"/>
      <c r="E266" s="53"/>
      <c r="F266" s="53"/>
      <c r="G266" s="53"/>
      <c r="H266" s="42">
        <f t="shared" si="87"/>
        <v>0</v>
      </c>
      <c r="I266" s="53"/>
      <c r="J266" s="53"/>
      <c r="K266" s="53"/>
    </row>
    <row r="267" spans="1:11">
      <c r="A267" s="120"/>
      <c r="B267" s="146"/>
      <c r="C267" s="52" t="s">
        <v>19</v>
      </c>
      <c r="D267" s="53">
        <v>23360</v>
      </c>
      <c r="E267" s="53"/>
      <c r="F267" s="53"/>
      <c r="G267" s="53"/>
      <c r="H267" s="42">
        <f t="shared" si="87"/>
        <v>0</v>
      </c>
      <c r="I267" s="53"/>
      <c r="J267" s="53"/>
      <c r="K267" s="53"/>
    </row>
    <row r="268" spans="1:11" ht="36" hidden="1" customHeight="1">
      <c r="A268" s="120"/>
      <c r="B268" s="146"/>
      <c r="C268" s="50" t="s">
        <v>20</v>
      </c>
      <c r="D268" s="51"/>
      <c r="E268" s="51"/>
      <c r="F268" s="51"/>
      <c r="G268" s="51"/>
      <c r="H268" s="38">
        <f t="shared" si="87"/>
        <v>0</v>
      </c>
      <c r="I268" s="51"/>
      <c r="J268" s="51"/>
      <c r="K268" s="51"/>
    </row>
    <row r="269" spans="1:11" ht="24" hidden="1" customHeight="1">
      <c r="A269" s="120"/>
      <c r="B269" s="146"/>
      <c r="C269" s="50" t="s">
        <v>21</v>
      </c>
      <c r="D269" s="51"/>
      <c r="E269" s="51"/>
      <c r="F269" s="51"/>
      <c r="G269" s="51"/>
      <c r="H269" s="38">
        <f t="shared" si="87"/>
        <v>0</v>
      </c>
      <c r="I269" s="51"/>
      <c r="J269" s="51"/>
      <c r="K269" s="51"/>
    </row>
    <row r="270" spans="1:11" ht="15" customHeight="1">
      <c r="A270" s="120" t="s">
        <v>55</v>
      </c>
      <c r="B270" s="146" t="s">
        <v>59</v>
      </c>
      <c r="C270" s="54" t="s">
        <v>11</v>
      </c>
      <c r="D270" s="55">
        <f>SUM(D272,D279,D280)</f>
        <v>85923</v>
      </c>
      <c r="E270" s="55">
        <f t="shared" ref="E270:K270" si="88">SUM(E272,E279,E280)</f>
        <v>112500</v>
      </c>
      <c r="F270" s="55">
        <f t="shared" si="88"/>
        <v>160000</v>
      </c>
      <c r="G270" s="55">
        <f t="shared" si="88"/>
        <v>150000</v>
      </c>
      <c r="H270" s="43">
        <f t="shared" si="87"/>
        <v>-10000</v>
      </c>
      <c r="I270" s="55">
        <f t="shared" si="88"/>
        <v>0</v>
      </c>
      <c r="J270" s="55">
        <f t="shared" si="88"/>
        <v>0</v>
      </c>
      <c r="K270" s="55">
        <f t="shared" si="88"/>
        <v>0</v>
      </c>
    </row>
    <row r="271" spans="1:11" ht="24" hidden="1" customHeight="1">
      <c r="A271" s="120"/>
      <c r="B271" s="146"/>
      <c r="C271" s="48" t="s">
        <v>12</v>
      </c>
      <c r="D271" s="49"/>
      <c r="E271" s="49"/>
      <c r="F271" s="49"/>
      <c r="G271" s="49"/>
      <c r="H271" s="41">
        <f t="shared" si="87"/>
        <v>0</v>
      </c>
      <c r="I271" s="49"/>
      <c r="J271" s="49"/>
      <c r="K271" s="49"/>
    </row>
    <row r="272" spans="1:11">
      <c r="A272" s="120"/>
      <c r="B272" s="146"/>
      <c r="C272" s="50" t="s">
        <v>13</v>
      </c>
      <c r="D272" s="51">
        <f>SUM(D273:D278)</f>
        <v>85923</v>
      </c>
      <c r="E272" s="51">
        <f t="shared" ref="E272:G272" si="89">SUM(E273:E278)</f>
        <v>112500</v>
      </c>
      <c r="F272" s="51">
        <f t="shared" si="89"/>
        <v>160000</v>
      </c>
      <c r="G272" s="51">
        <f t="shared" si="89"/>
        <v>150000</v>
      </c>
      <c r="H272" s="38">
        <f t="shared" si="87"/>
        <v>-10000</v>
      </c>
      <c r="I272" s="51">
        <f t="shared" ref="I272:K272" si="90">SUM(I273:I278)</f>
        <v>0</v>
      </c>
      <c r="J272" s="51">
        <f t="shared" si="90"/>
        <v>0</v>
      </c>
      <c r="K272" s="51">
        <f t="shared" si="90"/>
        <v>0</v>
      </c>
    </row>
    <row r="273" spans="1:11" ht="24" hidden="1" customHeight="1">
      <c r="A273" s="120"/>
      <c r="B273" s="146"/>
      <c r="C273" s="52" t="s">
        <v>14</v>
      </c>
      <c r="D273" s="53"/>
      <c r="E273" s="53"/>
      <c r="F273" s="53"/>
      <c r="G273" s="53"/>
      <c r="H273" s="42">
        <f t="shared" si="87"/>
        <v>0</v>
      </c>
      <c r="I273" s="53"/>
      <c r="J273" s="53"/>
      <c r="K273" s="53"/>
    </row>
    <row r="274" spans="1:11" ht="24">
      <c r="A274" s="120"/>
      <c r="B274" s="146"/>
      <c r="C274" s="52" t="s">
        <v>15</v>
      </c>
      <c r="D274" s="53"/>
      <c r="E274" s="53">
        <v>10500</v>
      </c>
      <c r="F274" s="53">
        <v>12000</v>
      </c>
      <c r="G274" s="53">
        <v>32000</v>
      </c>
      <c r="H274" s="42">
        <f t="shared" si="87"/>
        <v>20000</v>
      </c>
      <c r="I274" s="53"/>
      <c r="J274" s="53"/>
      <c r="K274" s="53"/>
    </row>
    <row r="275" spans="1:11" ht="15" hidden="1" customHeight="1">
      <c r="A275" s="120"/>
      <c r="B275" s="146"/>
      <c r="C275" s="52" t="s">
        <v>17</v>
      </c>
      <c r="D275" s="53"/>
      <c r="E275" s="53"/>
      <c r="F275" s="53"/>
      <c r="G275" s="53"/>
      <c r="H275" s="42">
        <f t="shared" si="87"/>
        <v>0</v>
      </c>
      <c r="I275" s="53"/>
      <c r="J275" s="53"/>
      <c r="K275" s="53"/>
    </row>
    <row r="276" spans="1:11">
      <c r="A276" s="120"/>
      <c r="B276" s="146"/>
      <c r="C276" s="52" t="s">
        <v>18</v>
      </c>
      <c r="D276" s="53"/>
      <c r="E276" s="53"/>
      <c r="F276" s="53"/>
      <c r="G276" s="53"/>
      <c r="H276" s="42">
        <f t="shared" si="87"/>
        <v>0</v>
      </c>
      <c r="I276" s="53"/>
      <c r="J276" s="53"/>
      <c r="K276" s="53"/>
    </row>
    <row r="277" spans="1:11" ht="36" hidden="1" customHeight="1">
      <c r="A277" s="120"/>
      <c r="B277" s="146"/>
      <c r="C277" s="52" t="s">
        <v>16</v>
      </c>
      <c r="D277" s="53"/>
      <c r="E277" s="53"/>
      <c r="F277" s="53"/>
      <c r="G277" s="53"/>
      <c r="H277" s="42">
        <f t="shared" si="87"/>
        <v>0</v>
      </c>
      <c r="I277" s="53"/>
      <c r="J277" s="53"/>
      <c r="K277" s="53"/>
    </row>
    <row r="278" spans="1:11" ht="15.75" thickBot="1">
      <c r="A278" s="120"/>
      <c r="B278" s="146"/>
      <c r="C278" s="52" t="s">
        <v>19</v>
      </c>
      <c r="D278" s="53">
        <v>85923</v>
      </c>
      <c r="E278" s="53">
        <f>116000-14000</f>
        <v>102000</v>
      </c>
      <c r="F278" s="53">
        <v>148000</v>
      </c>
      <c r="G278" s="53">
        <f>150000-32000</f>
        <v>118000</v>
      </c>
      <c r="H278" s="42">
        <f t="shared" si="87"/>
        <v>-30000</v>
      </c>
      <c r="I278" s="53"/>
      <c r="J278" s="53"/>
      <c r="K278" s="53"/>
    </row>
    <row r="279" spans="1:11" ht="36.75" hidden="1" customHeight="1" thickBot="1">
      <c r="A279" s="120"/>
      <c r="B279" s="146"/>
      <c r="C279" s="50" t="s">
        <v>20</v>
      </c>
      <c r="D279" s="51"/>
      <c r="E279" s="51"/>
      <c r="F279" s="51"/>
      <c r="G279" s="51"/>
      <c r="H279" s="38">
        <f t="shared" si="87"/>
        <v>0</v>
      </c>
      <c r="I279" s="51"/>
      <c r="J279" s="51"/>
      <c r="K279" s="51"/>
    </row>
    <row r="280" spans="1:11" ht="24.75" hidden="1" customHeight="1" thickBot="1">
      <c r="A280" s="168"/>
      <c r="B280" s="154"/>
      <c r="C280" s="64" t="s">
        <v>21</v>
      </c>
      <c r="D280" s="65"/>
      <c r="E280" s="65"/>
      <c r="F280" s="65"/>
      <c r="G280" s="65"/>
      <c r="H280" s="40">
        <f t="shared" si="87"/>
        <v>0</v>
      </c>
      <c r="I280" s="65"/>
      <c r="J280" s="65"/>
      <c r="K280" s="65"/>
    </row>
    <row r="281" spans="1:11" ht="28.5" customHeight="1">
      <c r="A281" s="125" t="s">
        <v>57</v>
      </c>
      <c r="B281" s="160" t="s">
        <v>72</v>
      </c>
      <c r="C281" s="46" t="s">
        <v>11</v>
      </c>
      <c r="D281" s="47">
        <f>SUM(D283,D290,D291)</f>
        <v>0</v>
      </c>
      <c r="E281" s="47">
        <f t="shared" ref="E281:K281" si="91">SUM(E283,E290,E291)</f>
        <v>3585000</v>
      </c>
      <c r="F281" s="47">
        <f t="shared" si="91"/>
        <v>4020000</v>
      </c>
      <c r="G281" s="47">
        <f t="shared" si="91"/>
        <v>6020000</v>
      </c>
      <c r="H281" s="36">
        <f t="shared" si="87"/>
        <v>2000000</v>
      </c>
      <c r="I281" s="47">
        <f t="shared" si="91"/>
        <v>0</v>
      </c>
      <c r="J281" s="47">
        <f t="shared" si="91"/>
        <v>0</v>
      </c>
      <c r="K281" s="47">
        <f t="shared" si="91"/>
        <v>0</v>
      </c>
    </row>
    <row r="282" spans="1:11" ht="23.25" customHeight="1">
      <c r="A282" s="126"/>
      <c r="B282" s="161"/>
      <c r="C282" s="48" t="s">
        <v>12</v>
      </c>
      <c r="D282" s="49">
        <f>SUM(D293,D304,D315)</f>
        <v>0</v>
      </c>
      <c r="E282" s="49">
        <f t="shared" ref="E282:K282" si="92">SUM(E293,E304,E315)</f>
        <v>0</v>
      </c>
      <c r="F282" s="49">
        <f t="shared" si="92"/>
        <v>0</v>
      </c>
      <c r="G282" s="49">
        <f t="shared" si="92"/>
        <v>0</v>
      </c>
      <c r="H282" s="41">
        <f t="shared" si="87"/>
        <v>0</v>
      </c>
      <c r="I282" s="49">
        <f t="shared" si="92"/>
        <v>0</v>
      </c>
      <c r="J282" s="49">
        <f t="shared" si="92"/>
        <v>0</v>
      </c>
      <c r="K282" s="49">
        <f t="shared" si="92"/>
        <v>0</v>
      </c>
    </row>
    <row r="283" spans="1:11" ht="42" customHeight="1">
      <c r="A283" s="126"/>
      <c r="B283" s="161"/>
      <c r="C283" s="50" t="s">
        <v>13</v>
      </c>
      <c r="D283" s="51">
        <f>SUM(D284:D289)</f>
        <v>0</v>
      </c>
      <c r="E283" s="51">
        <f t="shared" ref="E283:G283" si="93">SUM(E284:E289)</f>
        <v>3585000</v>
      </c>
      <c r="F283" s="51">
        <f t="shared" si="93"/>
        <v>4020000</v>
      </c>
      <c r="G283" s="51">
        <f t="shared" si="93"/>
        <v>6020000</v>
      </c>
      <c r="H283" s="38">
        <f t="shared" si="87"/>
        <v>2000000</v>
      </c>
      <c r="I283" s="51">
        <f t="shared" ref="I283:K283" si="94">SUM(I284:I289)</f>
        <v>0</v>
      </c>
      <c r="J283" s="51">
        <f t="shared" si="94"/>
        <v>0</v>
      </c>
      <c r="K283" s="51">
        <f t="shared" si="94"/>
        <v>0</v>
      </c>
    </row>
    <row r="284" spans="1:11" ht="24" hidden="1" customHeight="1">
      <c r="A284" s="126"/>
      <c r="B284" s="161"/>
      <c r="C284" s="52" t="s">
        <v>14</v>
      </c>
      <c r="D284" s="53">
        <f t="shared" ref="D284:K291" si="95">SUM(D295,D306,D317)</f>
        <v>0</v>
      </c>
      <c r="E284" s="53">
        <f t="shared" si="95"/>
        <v>0</v>
      </c>
      <c r="F284" s="53">
        <f t="shared" si="95"/>
        <v>0</v>
      </c>
      <c r="G284" s="53">
        <f t="shared" si="95"/>
        <v>0</v>
      </c>
      <c r="H284" s="42">
        <f t="shared" si="87"/>
        <v>0</v>
      </c>
      <c r="I284" s="53">
        <f t="shared" si="95"/>
        <v>0</v>
      </c>
      <c r="J284" s="53">
        <f t="shared" si="95"/>
        <v>0</v>
      </c>
      <c r="K284" s="53">
        <f t="shared" si="95"/>
        <v>0</v>
      </c>
    </row>
    <row r="285" spans="1:11" ht="24" hidden="1" customHeight="1">
      <c r="A285" s="126"/>
      <c r="B285" s="161"/>
      <c r="C285" s="52" t="s">
        <v>15</v>
      </c>
      <c r="D285" s="53">
        <f t="shared" si="95"/>
        <v>0</v>
      </c>
      <c r="E285" s="53">
        <f t="shared" si="95"/>
        <v>0</v>
      </c>
      <c r="F285" s="53">
        <f t="shared" si="95"/>
        <v>0</v>
      </c>
      <c r="G285" s="53">
        <f t="shared" si="95"/>
        <v>0</v>
      </c>
      <c r="H285" s="42">
        <f t="shared" si="87"/>
        <v>0</v>
      </c>
      <c r="I285" s="53">
        <f t="shared" si="95"/>
        <v>0</v>
      </c>
      <c r="J285" s="53">
        <f t="shared" si="95"/>
        <v>0</v>
      </c>
      <c r="K285" s="53">
        <f t="shared" si="95"/>
        <v>0</v>
      </c>
    </row>
    <row r="286" spans="1:11" ht="15" hidden="1" customHeight="1">
      <c r="A286" s="126"/>
      <c r="B286" s="161"/>
      <c r="C286" s="52" t="s">
        <v>17</v>
      </c>
      <c r="D286" s="53">
        <f t="shared" si="95"/>
        <v>0</v>
      </c>
      <c r="E286" s="53">
        <f t="shared" si="95"/>
        <v>0</v>
      </c>
      <c r="F286" s="53">
        <f t="shared" si="95"/>
        <v>0</v>
      </c>
      <c r="G286" s="53">
        <f t="shared" si="95"/>
        <v>0</v>
      </c>
      <c r="H286" s="42">
        <f t="shared" si="87"/>
        <v>0</v>
      </c>
      <c r="I286" s="53">
        <f t="shared" si="95"/>
        <v>0</v>
      </c>
      <c r="J286" s="53">
        <f t="shared" si="95"/>
        <v>0</v>
      </c>
      <c r="K286" s="53">
        <f t="shared" si="95"/>
        <v>0</v>
      </c>
    </row>
    <row r="287" spans="1:11" ht="45.75" customHeight="1" thickBot="1">
      <c r="A287" s="126"/>
      <c r="B287" s="161"/>
      <c r="C287" s="52" t="s">
        <v>18</v>
      </c>
      <c r="D287" s="53">
        <f t="shared" si="95"/>
        <v>0</v>
      </c>
      <c r="E287" s="53">
        <f t="shared" si="95"/>
        <v>3585000</v>
      </c>
      <c r="F287" s="53">
        <f t="shared" si="95"/>
        <v>4020000</v>
      </c>
      <c r="G287" s="53">
        <f t="shared" si="95"/>
        <v>6020000</v>
      </c>
      <c r="H287" s="42">
        <f t="shared" si="87"/>
        <v>2000000</v>
      </c>
      <c r="I287" s="53">
        <f t="shared" si="95"/>
        <v>0</v>
      </c>
      <c r="J287" s="53">
        <f t="shared" si="95"/>
        <v>0</v>
      </c>
      <c r="K287" s="53">
        <f t="shared" si="95"/>
        <v>0</v>
      </c>
    </row>
    <row r="288" spans="1:11" ht="36.75" hidden="1" customHeight="1" thickBot="1">
      <c r="A288" s="126"/>
      <c r="B288" s="161"/>
      <c r="C288" s="52" t="s">
        <v>16</v>
      </c>
      <c r="D288" s="53">
        <f t="shared" si="95"/>
        <v>0</v>
      </c>
      <c r="E288" s="53">
        <f t="shared" si="95"/>
        <v>0</v>
      </c>
      <c r="F288" s="53">
        <f t="shared" si="95"/>
        <v>0</v>
      </c>
      <c r="G288" s="53">
        <f t="shared" si="95"/>
        <v>0</v>
      </c>
      <c r="H288" s="42">
        <f t="shared" si="87"/>
        <v>0</v>
      </c>
      <c r="I288" s="53">
        <f t="shared" si="95"/>
        <v>0</v>
      </c>
      <c r="J288" s="53">
        <f t="shared" si="95"/>
        <v>0</v>
      </c>
      <c r="K288" s="53">
        <f t="shared" si="95"/>
        <v>0</v>
      </c>
    </row>
    <row r="289" spans="1:11" ht="15.75" hidden="1" customHeight="1" thickBot="1">
      <c r="A289" s="126"/>
      <c r="B289" s="161"/>
      <c r="C289" s="52" t="s">
        <v>19</v>
      </c>
      <c r="D289" s="53">
        <f t="shared" si="95"/>
        <v>0</v>
      </c>
      <c r="E289" s="53">
        <f t="shared" si="95"/>
        <v>0</v>
      </c>
      <c r="F289" s="53">
        <f t="shared" si="95"/>
        <v>0</v>
      </c>
      <c r="G289" s="53">
        <f t="shared" si="95"/>
        <v>0</v>
      </c>
      <c r="H289" s="42">
        <f t="shared" si="87"/>
        <v>0</v>
      </c>
      <c r="I289" s="53">
        <f t="shared" si="95"/>
        <v>0</v>
      </c>
      <c r="J289" s="53">
        <f t="shared" si="95"/>
        <v>0</v>
      </c>
      <c r="K289" s="53">
        <f t="shared" si="95"/>
        <v>0</v>
      </c>
    </row>
    <row r="290" spans="1:11" ht="36.75" hidden="1" customHeight="1" thickBot="1">
      <c r="A290" s="126"/>
      <c r="B290" s="161"/>
      <c r="C290" s="50" t="s">
        <v>20</v>
      </c>
      <c r="D290" s="51">
        <f t="shared" si="95"/>
        <v>0</v>
      </c>
      <c r="E290" s="51">
        <f t="shared" si="95"/>
        <v>0</v>
      </c>
      <c r="F290" s="51">
        <f t="shared" si="95"/>
        <v>0</v>
      </c>
      <c r="G290" s="51">
        <f t="shared" si="95"/>
        <v>0</v>
      </c>
      <c r="H290" s="38">
        <f t="shared" si="87"/>
        <v>0</v>
      </c>
      <c r="I290" s="51">
        <f t="shared" si="95"/>
        <v>0</v>
      </c>
      <c r="J290" s="51">
        <f t="shared" si="95"/>
        <v>0</v>
      </c>
      <c r="K290" s="51">
        <f t="shared" si="95"/>
        <v>0</v>
      </c>
    </row>
    <row r="291" spans="1:11" ht="24.75" hidden="1" customHeight="1" thickBot="1">
      <c r="A291" s="127"/>
      <c r="B291" s="162"/>
      <c r="C291" s="64" t="s">
        <v>21</v>
      </c>
      <c r="D291" s="65">
        <f t="shared" si="95"/>
        <v>0</v>
      </c>
      <c r="E291" s="65">
        <f t="shared" si="95"/>
        <v>0</v>
      </c>
      <c r="F291" s="65">
        <f t="shared" si="95"/>
        <v>0</v>
      </c>
      <c r="G291" s="65">
        <f t="shared" si="95"/>
        <v>0</v>
      </c>
      <c r="H291" s="40">
        <f t="shared" si="87"/>
        <v>0</v>
      </c>
      <c r="I291" s="65">
        <f t="shared" si="95"/>
        <v>0</v>
      </c>
      <c r="J291" s="65">
        <f t="shared" si="95"/>
        <v>0</v>
      </c>
      <c r="K291" s="65">
        <f t="shared" si="95"/>
        <v>0</v>
      </c>
    </row>
    <row r="292" spans="1:11" ht="61.5" customHeight="1">
      <c r="A292" s="121" t="s">
        <v>61</v>
      </c>
      <c r="B292" s="150" t="s">
        <v>73</v>
      </c>
      <c r="C292" s="46" t="s">
        <v>11</v>
      </c>
      <c r="D292" s="47">
        <f>SUM(D294,D301,D302)</f>
        <v>0</v>
      </c>
      <c r="E292" s="47">
        <f t="shared" ref="E292:K292" si="96">SUM(E294,E301,E302)</f>
        <v>2400000</v>
      </c>
      <c r="F292" s="47">
        <f t="shared" si="96"/>
        <v>2400000</v>
      </c>
      <c r="G292" s="47">
        <f t="shared" si="96"/>
        <v>2400000</v>
      </c>
      <c r="H292" s="36">
        <f t="shared" si="87"/>
        <v>0</v>
      </c>
      <c r="I292" s="47">
        <f t="shared" si="96"/>
        <v>0</v>
      </c>
      <c r="J292" s="47">
        <f t="shared" si="96"/>
        <v>0</v>
      </c>
      <c r="K292" s="47">
        <f t="shared" si="96"/>
        <v>0</v>
      </c>
    </row>
    <row r="293" spans="1:11" ht="24" hidden="1" customHeight="1">
      <c r="A293" s="120"/>
      <c r="B293" s="146"/>
      <c r="C293" s="48" t="s">
        <v>12</v>
      </c>
      <c r="D293" s="49"/>
      <c r="E293" s="49"/>
      <c r="F293" s="49"/>
      <c r="G293" s="49"/>
      <c r="H293" s="41">
        <f t="shared" si="87"/>
        <v>0</v>
      </c>
      <c r="I293" s="49"/>
      <c r="J293" s="49"/>
      <c r="K293" s="49"/>
    </row>
    <row r="294" spans="1:11" ht="48.75" customHeight="1">
      <c r="A294" s="120"/>
      <c r="B294" s="146"/>
      <c r="C294" s="50" t="s">
        <v>13</v>
      </c>
      <c r="D294" s="51">
        <f>SUM(D295:D300)</f>
        <v>0</v>
      </c>
      <c r="E294" s="51">
        <f t="shared" ref="E294:G294" si="97">SUM(E295:E300)</f>
        <v>2400000</v>
      </c>
      <c r="F294" s="51">
        <f t="shared" si="97"/>
        <v>2400000</v>
      </c>
      <c r="G294" s="51">
        <f t="shared" si="97"/>
        <v>2400000</v>
      </c>
      <c r="H294" s="38">
        <f t="shared" si="87"/>
        <v>0</v>
      </c>
      <c r="I294" s="51">
        <f t="shared" ref="I294:K294" si="98">SUM(I295:I300)</f>
        <v>0</v>
      </c>
      <c r="J294" s="51">
        <f t="shared" si="98"/>
        <v>0</v>
      </c>
      <c r="K294" s="51">
        <f t="shared" si="98"/>
        <v>0</v>
      </c>
    </row>
    <row r="295" spans="1:11" ht="24" hidden="1" customHeight="1">
      <c r="A295" s="120"/>
      <c r="B295" s="146"/>
      <c r="C295" s="52" t="s">
        <v>14</v>
      </c>
      <c r="D295" s="53"/>
      <c r="E295" s="53"/>
      <c r="F295" s="53"/>
      <c r="G295" s="53"/>
      <c r="H295" s="42">
        <f t="shared" si="87"/>
        <v>0</v>
      </c>
      <c r="I295" s="53"/>
      <c r="J295" s="53"/>
      <c r="K295" s="53"/>
    </row>
    <row r="296" spans="1:11" ht="24" hidden="1" customHeight="1">
      <c r="A296" s="120"/>
      <c r="B296" s="146"/>
      <c r="C296" s="52" t="s">
        <v>15</v>
      </c>
      <c r="D296" s="53"/>
      <c r="E296" s="53"/>
      <c r="F296" s="53"/>
      <c r="G296" s="53"/>
      <c r="H296" s="42">
        <f t="shared" si="87"/>
        <v>0</v>
      </c>
      <c r="I296" s="53"/>
      <c r="J296" s="53"/>
      <c r="K296" s="53"/>
    </row>
    <row r="297" spans="1:11" ht="16.5" hidden="1" customHeight="1">
      <c r="A297" s="120"/>
      <c r="B297" s="146"/>
      <c r="C297" s="52" t="s">
        <v>17</v>
      </c>
      <c r="D297" s="53"/>
      <c r="E297" s="53"/>
      <c r="F297" s="53"/>
      <c r="G297" s="53"/>
      <c r="H297" s="42">
        <f t="shared" si="87"/>
        <v>0</v>
      </c>
      <c r="I297" s="53"/>
      <c r="J297" s="53"/>
      <c r="K297" s="53"/>
    </row>
    <row r="298" spans="1:11" ht="72.75" customHeight="1">
      <c r="A298" s="120"/>
      <c r="B298" s="146"/>
      <c r="C298" s="52" t="s">
        <v>18</v>
      </c>
      <c r="D298" s="53"/>
      <c r="E298" s="53">
        <v>2400000</v>
      </c>
      <c r="F298" s="53">
        <v>2400000</v>
      </c>
      <c r="G298" s="53">
        <v>2400000</v>
      </c>
      <c r="H298" s="42">
        <f t="shared" si="87"/>
        <v>0</v>
      </c>
      <c r="I298" s="53"/>
      <c r="J298" s="53"/>
      <c r="K298" s="53"/>
    </row>
    <row r="299" spans="1:11" ht="36" hidden="1" customHeight="1">
      <c r="A299" s="120"/>
      <c r="B299" s="146"/>
      <c r="C299" s="52" t="s">
        <v>16</v>
      </c>
      <c r="D299" s="53"/>
      <c r="E299" s="53"/>
      <c r="F299" s="53"/>
      <c r="G299" s="53"/>
      <c r="H299" s="42">
        <f t="shared" si="87"/>
        <v>0</v>
      </c>
      <c r="I299" s="53"/>
      <c r="J299" s="53"/>
      <c r="K299" s="53"/>
    </row>
    <row r="300" spans="1:11" ht="15" hidden="1" customHeight="1">
      <c r="A300" s="120"/>
      <c r="B300" s="146"/>
      <c r="C300" s="52" t="s">
        <v>19</v>
      </c>
      <c r="D300" s="53"/>
      <c r="E300" s="53"/>
      <c r="F300" s="53"/>
      <c r="G300" s="53"/>
      <c r="H300" s="42">
        <f t="shared" si="87"/>
        <v>0</v>
      </c>
      <c r="I300" s="53"/>
      <c r="J300" s="53"/>
      <c r="K300" s="53"/>
    </row>
    <row r="301" spans="1:11" ht="36" hidden="1" customHeight="1">
      <c r="A301" s="120"/>
      <c r="B301" s="146"/>
      <c r="C301" s="50" t="s">
        <v>20</v>
      </c>
      <c r="D301" s="51"/>
      <c r="E301" s="51"/>
      <c r="F301" s="51"/>
      <c r="G301" s="51"/>
      <c r="H301" s="38">
        <f t="shared" si="87"/>
        <v>0</v>
      </c>
      <c r="I301" s="51"/>
      <c r="J301" s="51"/>
      <c r="K301" s="51"/>
    </row>
    <row r="302" spans="1:11" ht="24" hidden="1" customHeight="1">
      <c r="A302" s="120"/>
      <c r="B302" s="146"/>
      <c r="C302" s="50" t="s">
        <v>21</v>
      </c>
      <c r="D302" s="51"/>
      <c r="E302" s="51"/>
      <c r="F302" s="51"/>
      <c r="G302" s="51"/>
      <c r="H302" s="38">
        <f t="shared" si="87"/>
        <v>0</v>
      </c>
      <c r="I302" s="51"/>
      <c r="J302" s="51"/>
      <c r="K302" s="51"/>
    </row>
    <row r="303" spans="1:11" ht="23.25" customHeight="1">
      <c r="A303" s="120" t="s">
        <v>62</v>
      </c>
      <c r="B303" s="146" t="s">
        <v>74</v>
      </c>
      <c r="C303" s="54" t="s">
        <v>11</v>
      </c>
      <c r="D303" s="55">
        <f>SUM(D305,D312,D313)</f>
        <v>0</v>
      </c>
      <c r="E303" s="55">
        <f t="shared" ref="E303:K303" si="99">SUM(E305,E312,E313)</f>
        <v>390000</v>
      </c>
      <c r="F303" s="55">
        <f t="shared" si="99"/>
        <v>870000</v>
      </c>
      <c r="G303" s="55">
        <f t="shared" si="99"/>
        <v>870000</v>
      </c>
      <c r="H303" s="43">
        <f t="shared" si="87"/>
        <v>0</v>
      </c>
      <c r="I303" s="55">
        <f t="shared" si="99"/>
        <v>0</v>
      </c>
      <c r="J303" s="55">
        <f t="shared" si="99"/>
        <v>0</v>
      </c>
      <c r="K303" s="55">
        <f t="shared" si="99"/>
        <v>0</v>
      </c>
    </row>
    <row r="304" spans="1:11" ht="24" hidden="1" customHeight="1">
      <c r="A304" s="120"/>
      <c r="B304" s="146"/>
      <c r="C304" s="48" t="s">
        <v>12</v>
      </c>
      <c r="D304" s="49"/>
      <c r="E304" s="49"/>
      <c r="F304" s="49"/>
      <c r="G304" s="49"/>
      <c r="H304" s="41">
        <f t="shared" si="87"/>
        <v>0</v>
      </c>
      <c r="I304" s="49"/>
      <c r="J304" s="49"/>
      <c r="K304" s="49"/>
    </row>
    <row r="305" spans="1:11" ht="18.75" customHeight="1">
      <c r="A305" s="120"/>
      <c r="B305" s="146"/>
      <c r="C305" s="50" t="s">
        <v>13</v>
      </c>
      <c r="D305" s="51">
        <f>SUM(D306:D311)</f>
        <v>0</v>
      </c>
      <c r="E305" s="51">
        <f t="shared" ref="E305:G305" si="100">SUM(E306:E311)</f>
        <v>390000</v>
      </c>
      <c r="F305" s="51">
        <f t="shared" si="100"/>
        <v>870000</v>
      </c>
      <c r="G305" s="51">
        <f t="shared" si="100"/>
        <v>870000</v>
      </c>
      <c r="H305" s="38">
        <f t="shared" si="87"/>
        <v>0</v>
      </c>
      <c r="I305" s="51">
        <f t="shared" ref="I305:K305" si="101">SUM(I306:I311)</f>
        <v>0</v>
      </c>
      <c r="J305" s="51">
        <f t="shared" si="101"/>
        <v>0</v>
      </c>
      <c r="K305" s="51">
        <f t="shared" si="101"/>
        <v>0</v>
      </c>
    </row>
    <row r="306" spans="1:11" ht="24" hidden="1" customHeight="1">
      <c r="A306" s="120"/>
      <c r="B306" s="146"/>
      <c r="C306" s="52" t="s">
        <v>14</v>
      </c>
      <c r="D306" s="53"/>
      <c r="E306" s="53"/>
      <c r="F306" s="53"/>
      <c r="G306" s="53"/>
      <c r="H306" s="42">
        <f t="shared" si="87"/>
        <v>0</v>
      </c>
      <c r="I306" s="53"/>
      <c r="J306" s="53"/>
      <c r="K306" s="53"/>
    </row>
    <row r="307" spans="1:11" ht="24" hidden="1" customHeight="1">
      <c r="A307" s="120"/>
      <c r="B307" s="146"/>
      <c r="C307" s="52" t="s">
        <v>15</v>
      </c>
      <c r="D307" s="53"/>
      <c r="E307" s="53"/>
      <c r="F307" s="53"/>
      <c r="G307" s="53"/>
      <c r="H307" s="42">
        <f t="shared" si="87"/>
        <v>0</v>
      </c>
      <c r="I307" s="53"/>
      <c r="J307" s="53"/>
      <c r="K307" s="53"/>
    </row>
    <row r="308" spans="1:11" ht="15" hidden="1" customHeight="1">
      <c r="A308" s="120"/>
      <c r="B308" s="146"/>
      <c r="C308" s="52" t="s">
        <v>17</v>
      </c>
      <c r="D308" s="53"/>
      <c r="E308" s="53"/>
      <c r="F308" s="53"/>
      <c r="G308" s="53"/>
      <c r="H308" s="42">
        <f t="shared" si="87"/>
        <v>0</v>
      </c>
      <c r="I308" s="53"/>
      <c r="J308" s="53"/>
      <c r="K308" s="53"/>
    </row>
    <row r="309" spans="1:11" ht="19.5" customHeight="1">
      <c r="A309" s="120"/>
      <c r="B309" s="146"/>
      <c r="C309" s="52" t="s">
        <v>18</v>
      </c>
      <c r="D309" s="53"/>
      <c r="E309" s="53">
        <v>390000</v>
      </c>
      <c r="F309" s="53">
        <v>870000</v>
      </c>
      <c r="G309" s="53">
        <v>870000</v>
      </c>
      <c r="H309" s="42">
        <f t="shared" si="87"/>
        <v>0</v>
      </c>
      <c r="I309" s="53"/>
      <c r="J309" s="53"/>
      <c r="K309" s="53"/>
    </row>
    <row r="310" spans="1:11" ht="36" hidden="1" customHeight="1">
      <c r="A310" s="120"/>
      <c r="B310" s="146"/>
      <c r="C310" s="52" t="s">
        <v>16</v>
      </c>
      <c r="D310" s="53"/>
      <c r="E310" s="53"/>
      <c r="F310" s="53"/>
      <c r="G310" s="53"/>
      <c r="H310" s="42">
        <f t="shared" si="87"/>
        <v>0</v>
      </c>
      <c r="I310" s="53"/>
      <c r="J310" s="53"/>
      <c r="K310" s="53"/>
    </row>
    <row r="311" spans="1:11" ht="15" hidden="1" customHeight="1">
      <c r="A311" s="120"/>
      <c r="B311" s="146"/>
      <c r="C311" s="52" t="s">
        <v>19</v>
      </c>
      <c r="D311" s="53"/>
      <c r="E311" s="53"/>
      <c r="F311" s="53"/>
      <c r="G311" s="53"/>
      <c r="H311" s="42">
        <f t="shared" si="87"/>
        <v>0</v>
      </c>
      <c r="I311" s="53"/>
      <c r="J311" s="53"/>
      <c r="K311" s="53"/>
    </row>
    <row r="312" spans="1:11" ht="36" hidden="1" customHeight="1">
      <c r="A312" s="120"/>
      <c r="B312" s="146"/>
      <c r="C312" s="50" t="s">
        <v>20</v>
      </c>
      <c r="D312" s="51"/>
      <c r="E312" s="51"/>
      <c r="F312" s="51"/>
      <c r="G312" s="51"/>
      <c r="H312" s="38">
        <f t="shared" si="87"/>
        <v>0</v>
      </c>
      <c r="I312" s="51"/>
      <c r="J312" s="51"/>
      <c r="K312" s="51"/>
    </row>
    <row r="313" spans="1:11" ht="24" hidden="1" customHeight="1">
      <c r="A313" s="120"/>
      <c r="B313" s="146"/>
      <c r="C313" s="50" t="s">
        <v>21</v>
      </c>
      <c r="D313" s="51"/>
      <c r="E313" s="51"/>
      <c r="F313" s="51"/>
      <c r="G313" s="51"/>
      <c r="H313" s="38">
        <f t="shared" si="87"/>
        <v>0</v>
      </c>
      <c r="I313" s="51"/>
      <c r="J313" s="51"/>
      <c r="K313" s="51"/>
    </row>
    <row r="314" spans="1:11" ht="21.75" customHeight="1">
      <c r="A314" s="120" t="s">
        <v>75</v>
      </c>
      <c r="B314" s="146" t="s">
        <v>76</v>
      </c>
      <c r="C314" s="54" t="s">
        <v>11</v>
      </c>
      <c r="D314" s="55">
        <f>SUM(D316,D323,D324)</f>
        <v>0</v>
      </c>
      <c r="E314" s="55">
        <f t="shared" ref="E314:K314" si="102">SUM(E316,E323,E324)</f>
        <v>795000</v>
      </c>
      <c r="F314" s="55">
        <f t="shared" si="102"/>
        <v>750000</v>
      </c>
      <c r="G314" s="55">
        <f t="shared" si="102"/>
        <v>2750000</v>
      </c>
      <c r="H314" s="43">
        <f t="shared" si="87"/>
        <v>2000000</v>
      </c>
      <c r="I314" s="55">
        <f t="shared" si="102"/>
        <v>0</v>
      </c>
      <c r="J314" s="55">
        <f t="shared" si="102"/>
        <v>0</v>
      </c>
      <c r="K314" s="55">
        <f t="shared" si="102"/>
        <v>0</v>
      </c>
    </row>
    <row r="315" spans="1:11" ht="17.25" hidden="1" customHeight="1">
      <c r="A315" s="120"/>
      <c r="B315" s="146"/>
      <c r="C315" s="48" t="s">
        <v>12</v>
      </c>
      <c r="D315" s="49"/>
      <c r="E315" s="49"/>
      <c r="F315" s="49"/>
      <c r="G315" s="49"/>
      <c r="H315" s="41">
        <f t="shared" si="87"/>
        <v>0</v>
      </c>
      <c r="I315" s="49"/>
      <c r="J315" s="49"/>
      <c r="K315" s="49"/>
    </row>
    <row r="316" spans="1:11" ht="18.75" customHeight="1">
      <c r="A316" s="120"/>
      <c r="B316" s="146"/>
      <c r="C316" s="50" t="s">
        <v>13</v>
      </c>
      <c r="D316" s="51">
        <f>SUM(D317:D322)</f>
        <v>0</v>
      </c>
      <c r="E316" s="51">
        <f t="shared" ref="E316:G316" si="103">SUM(E317:E322)</f>
        <v>795000</v>
      </c>
      <c r="F316" s="51">
        <f t="shared" si="103"/>
        <v>750000</v>
      </c>
      <c r="G316" s="51">
        <f t="shared" si="103"/>
        <v>2750000</v>
      </c>
      <c r="H316" s="38">
        <f t="shared" si="87"/>
        <v>2000000</v>
      </c>
      <c r="I316" s="51">
        <f t="shared" ref="I316:K316" si="104">SUM(I317:I322)</f>
        <v>0</v>
      </c>
      <c r="J316" s="51">
        <f t="shared" si="104"/>
        <v>0</v>
      </c>
      <c r="K316" s="51">
        <f t="shared" si="104"/>
        <v>0</v>
      </c>
    </row>
    <row r="317" spans="1:11" ht="24" hidden="1" customHeight="1">
      <c r="A317" s="120"/>
      <c r="B317" s="146"/>
      <c r="C317" s="52" t="s">
        <v>14</v>
      </c>
      <c r="D317" s="53"/>
      <c r="E317" s="53"/>
      <c r="F317" s="53"/>
      <c r="G317" s="53"/>
      <c r="H317" s="42">
        <f t="shared" si="87"/>
        <v>0</v>
      </c>
      <c r="I317" s="53"/>
      <c r="J317" s="53"/>
      <c r="K317" s="53"/>
    </row>
    <row r="318" spans="1:11" ht="0.75" customHeight="1">
      <c r="A318" s="120"/>
      <c r="B318" s="146"/>
      <c r="C318" s="52" t="s">
        <v>15</v>
      </c>
      <c r="D318" s="53"/>
      <c r="E318" s="53"/>
      <c r="F318" s="53"/>
      <c r="G318" s="53"/>
      <c r="H318" s="42">
        <f t="shared" si="87"/>
        <v>0</v>
      </c>
      <c r="I318" s="53"/>
      <c r="J318" s="53"/>
      <c r="K318" s="53"/>
    </row>
    <row r="319" spans="1:11" ht="12.75" hidden="1" customHeight="1">
      <c r="A319" s="120"/>
      <c r="B319" s="146"/>
      <c r="C319" s="52" t="s">
        <v>17</v>
      </c>
      <c r="D319" s="53"/>
      <c r="E319" s="53"/>
      <c r="F319" s="53"/>
      <c r="G319" s="53"/>
      <c r="H319" s="42">
        <f t="shared" si="87"/>
        <v>0</v>
      </c>
      <c r="I319" s="53"/>
      <c r="J319" s="53"/>
      <c r="K319" s="53"/>
    </row>
    <row r="320" spans="1:11" ht="19.5" customHeight="1" thickBot="1">
      <c r="A320" s="120"/>
      <c r="B320" s="146"/>
      <c r="C320" s="52" t="s">
        <v>18</v>
      </c>
      <c r="D320" s="53"/>
      <c r="E320" s="53">
        <v>795000</v>
      </c>
      <c r="F320" s="53">
        <v>750000</v>
      </c>
      <c r="G320" s="53">
        <v>2750000</v>
      </c>
      <c r="H320" s="42">
        <f t="shared" si="87"/>
        <v>2000000</v>
      </c>
      <c r="I320" s="53"/>
      <c r="J320" s="53"/>
      <c r="K320" s="53"/>
    </row>
    <row r="321" spans="1:11" ht="36.75" hidden="1" customHeight="1" thickBot="1">
      <c r="A321" s="120"/>
      <c r="B321" s="146"/>
      <c r="C321" s="52" t="s">
        <v>16</v>
      </c>
      <c r="D321" s="53"/>
      <c r="E321" s="53"/>
      <c r="F321" s="53"/>
      <c r="G321" s="53"/>
      <c r="H321" s="42">
        <f t="shared" si="87"/>
        <v>0</v>
      </c>
      <c r="I321" s="53"/>
      <c r="J321" s="53"/>
      <c r="K321" s="53"/>
    </row>
    <row r="322" spans="1:11" ht="15.75" hidden="1" customHeight="1" thickBot="1">
      <c r="A322" s="120"/>
      <c r="B322" s="146"/>
      <c r="C322" s="52" t="s">
        <v>19</v>
      </c>
      <c r="D322" s="53"/>
      <c r="E322" s="53"/>
      <c r="F322" s="53"/>
      <c r="G322" s="53"/>
      <c r="H322" s="42">
        <f t="shared" si="87"/>
        <v>0</v>
      </c>
      <c r="I322" s="53"/>
      <c r="J322" s="53"/>
      <c r="K322" s="53"/>
    </row>
    <row r="323" spans="1:11" ht="36.75" hidden="1" customHeight="1" thickBot="1">
      <c r="A323" s="120"/>
      <c r="B323" s="146"/>
      <c r="C323" s="50" t="s">
        <v>20</v>
      </c>
      <c r="D323" s="51"/>
      <c r="E323" s="51"/>
      <c r="F323" s="51"/>
      <c r="G323" s="51"/>
      <c r="H323" s="38">
        <f t="shared" si="87"/>
        <v>0</v>
      </c>
      <c r="I323" s="51"/>
      <c r="J323" s="51"/>
      <c r="K323" s="51"/>
    </row>
    <row r="324" spans="1:11" ht="24.75" hidden="1" customHeight="1" thickBot="1">
      <c r="A324" s="168"/>
      <c r="B324" s="154"/>
      <c r="C324" s="64" t="s">
        <v>21</v>
      </c>
      <c r="D324" s="65"/>
      <c r="E324" s="65"/>
      <c r="F324" s="65"/>
      <c r="G324" s="65"/>
      <c r="H324" s="40">
        <f t="shared" si="87"/>
        <v>0</v>
      </c>
      <c r="I324" s="65"/>
      <c r="J324" s="65"/>
      <c r="K324" s="65"/>
    </row>
    <row r="325" spans="1:11">
      <c r="A325" s="138" t="s">
        <v>77</v>
      </c>
      <c r="B325" s="156" t="s">
        <v>78</v>
      </c>
      <c r="C325" s="8" t="s">
        <v>11</v>
      </c>
      <c r="D325" s="10">
        <f>SUM(D327,D334,D335)</f>
        <v>158412</v>
      </c>
      <c r="E325" s="10">
        <f t="shared" ref="E325:K325" si="105">SUM(E327,E334,E335)</f>
        <v>452800</v>
      </c>
      <c r="F325" s="10">
        <f t="shared" si="105"/>
        <v>253100</v>
      </c>
      <c r="G325" s="47">
        <f t="shared" si="105"/>
        <v>242900</v>
      </c>
      <c r="H325" s="36">
        <f t="shared" si="87"/>
        <v>-10200</v>
      </c>
      <c r="I325" s="10">
        <f t="shared" si="105"/>
        <v>0</v>
      </c>
      <c r="J325" s="10">
        <f t="shared" si="105"/>
        <v>0</v>
      </c>
      <c r="K325" s="10">
        <f t="shared" si="105"/>
        <v>0</v>
      </c>
    </row>
    <row r="326" spans="1:11" ht="24">
      <c r="A326" s="139"/>
      <c r="B326" s="157"/>
      <c r="C326" s="13" t="s">
        <v>12</v>
      </c>
      <c r="D326" s="19">
        <f>SUM(D337,D348,D359)</f>
        <v>27</v>
      </c>
      <c r="E326" s="19">
        <f t="shared" ref="E326:K326" si="106">SUM(E337,E348,E359)</f>
        <v>35</v>
      </c>
      <c r="F326" s="19">
        <f t="shared" si="106"/>
        <v>35</v>
      </c>
      <c r="G326" s="49">
        <f t="shared" si="106"/>
        <v>35</v>
      </c>
      <c r="H326" s="41">
        <f t="shared" si="87"/>
        <v>0</v>
      </c>
      <c r="I326" s="19">
        <f t="shared" si="106"/>
        <v>19</v>
      </c>
      <c r="J326" s="19">
        <f t="shared" si="106"/>
        <v>19</v>
      </c>
      <c r="K326" s="19">
        <f t="shared" si="106"/>
        <v>19</v>
      </c>
    </row>
    <row r="327" spans="1:11">
      <c r="A327" s="139"/>
      <c r="B327" s="157"/>
      <c r="C327" s="14" t="s">
        <v>13</v>
      </c>
      <c r="D327" s="16">
        <f>SUM(D328:D333)</f>
        <v>151212</v>
      </c>
      <c r="E327" s="16">
        <f t="shared" ref="E327:G327" si="107">SUM(E328:E333)</f>
        <v>266450</v>
      </c>
      <c r="F327" s="16">
        <f t="shared" si="107"/>
        <v>253100</v>
      </c>
      <c r="G327" s="51">
        <f t="shared" si="107"/>
        <v>242900</v>
      </c>
      <c r="H327" s="38">
        <f t="shared" ref="H327:H390" si="108">G327-F327</f>
        <v>-10200</v>
      </c>
      <c r="I327" s="16">
        <f t="shared" ref="I327:K327" si="109">SUM(I328:I333)</f>
        <v>0</v>
      </c>
      <c r="J327" s="16">
        <f t="shared" si="109"/>
        <v>0</v>
      </c>
      <c r="K327" s="16">
        <f t="shared" si="109"/>
        <v>0</v>
      </c>
    </row>
    <row r="328" spans="1:11" ht="24">
      <c r="A328" s="139"/>
      <c r="B328" s="157"/>
      <c r="C328" s="5" t="s">
        <v>14</v>
      </c>
      <c r="D328" s="18">
        <f t="shared" ref="D328:K335" si="110">SUM(D339,D350,D361)</f>
        <v>104122</v>
      </c>
      <c r="E328" s="18">
        <f t="shared" si="110"/>
        <v>155900</v>
      </c>
      <c r="F328" s="18">
        <f t="shared" si="110"/>
        <v>155900</v>
      </c>
      <c r="G328" s="53">
        <f t="shared" si="110"/>
        <v>155900</v>
      </c>
      <c r="H328" s="42">
        <f t="shared" si="108"/>
        <v>0</v>
      </c>
      <c r="I328" s="18">
        <f t="shared" si="110"/>
        <v>0</v>
      </c>
      <c r="J328" s="18">
        <f t="shared" si="110"/>
        <v>0</v>
      </c>
      <c r="K328" s="18">
        <f t="shared" si="110"/>
        <v>0</v>
      </c>
    </row>
    <row r="329" spans="1:11" ht="24">
      <c r="A329" s="139"/>
      <c r="B329" s="157"/>
      <c r="C329" s="5" t="s">
        <v>15</v>
      </c>
      <c r="D329" s="18">
        <f t="shared" si="110"/>
        <v>47090</v>
      </c>
      <c r="E329" s="18">
        <f t="shared" si="110"/>
        <v>110550</v>
      </c>
      <c r="F329" s="18">
        <f t="shared" si="110"/>
        <v>97200</v>
      </c>
      <c r="G329" s="53">
        <f t="shared" si="110"/>
        <v>87000</v>
      </c>
      <c r="H329" s="42">
        <f t="shared" si="108"/>
        <v>-10200</v>
      </c>
      <c r="I329" s="18">
        <f t="shared" si="110"/>
        <v>0</v>
      </c>
      <c r="J329" s="18">
        <f t="shared" si="110"/>
        <v>0</v>
      </c>
      <c r="K329" s="18">
        <f t="shared" si="110"/>
        <v>0</v>
      </c>
    </row>
    <row r="330" spans="1:11" ht="15" hidden="1" customHeight="1">
      <c r="A330" s="139"/>
      <c r="B330" s="157"/>
      <c r="C330" s="5" t="s">
        <v>17</v>
      </c>
      <c r="D330" s="18">
        <f t="shared" si="110"/>
        <v>0</v>
      </c>
      <c r="E330" s="18">
        <f t="shared" si="110"/>
        <v>0</v>
      </c>
      <c r="F330" s="18">
        <f t="shared" si="110"/>
        <v>0</v>
      </c>
      <c r="G330" s="53">
        <f t="shared" si="110"/>
        <v>0</v>
      </c>
      <c r="H330" s="42">
        <f t="shared" si="108"/>
        <v>0</v>
      </c>
      <c r="I330" s="18">
        <f t="shared" si="110"/>
        <v>0</v>
      </c>
      <c r="J330" s="18">
        <f t="shared" si="110"/>
        <v>0</v>
      </c>
      <c r="K330" s="18">
        <f t="shared" si="110"/>
        <v>0</v>
      </c>
    </row>
    <row r="331" spans="1:11" ht="15" hidden="1" customHeight="1">
      <c r="A331" s="139"/>
      <c r="B331" s="157"/>
      <c r="C331" s="5" t="s">
        <v>18</v>
      </c>
      <c r="D331" s="18">
        <f t="shared" si="110"/>
        <v>0</v>
      </c>
      <c r="E331" s="18">
        <f t="shared" si="110"/>
        <v>0</v>
      </c>
      <c r="F331" s="18">
        <f t="shared" si="110"/>
        <v>0</v>
      </c>
      <c r="G331" s="53">
        <f t="shared" si="110"/>
        <v>0</v>
      </c>
      <c r="H331" s="42">
        <f t="shared" si="108"/>
        <v>0</v>
      </c>
      <c r="I331" s="18">
        <f t="shared" si="110"/>
        <v>0</v>
      </c>
      <c r="J331" s="18">
        <f t="shared" si="110"/>
        <v>0</v>
      </c>
      <c r="K331" s="18">
        <f t="shared" si="110"/>
        <v>0</v>
      </c>
    </row>
    <row r="332" spans="1:11" ht="36" hidden="1" customHeight="1">
      <c r="A332" s="139"/>
      <c r="B332" s="157"/>
      <c r="C332" s="5" t="s">
        <v>16</v>
      </c>
      <c r="D332" s="18">
        <f t="shared" si="110"/>
        <v>0</v>
      </c>
      <c r="E332" s="18">
        <f t="shared" si="110"/>
        <v>0</v>
      </c>
      <c r="F332" s="18">
        <f t="shared" si="110"/>
        <v>0</v>
      </c>
      <c r="G332" s="53">
        <f t="shared" si="110"/>
        <v>0</v>
      </c>
      <c r="H332" s="42">
        <f t="shared" si="108"/>
        <v>0</v>
      </c>
      <c r="I332" s="18">
        <f t="shared" si="110"/>
        <v>0</v>
      </c>
      <c r="J332" s="18">
        <f t="shared" si="110"/>
        <v>0</v>
      </c>
      <c r="K332" s="18">
        <f t="shared" si="110"/>
        <v>0</v>
      </c>
    </row>
    <row r="333" spans="1:11" ht="15" hidden="1" customHeight="1">
      <c r="A333" s="139"/>
      <c r="B333" s="157"/>
      <c r="C333" s="5" t="s">
        <v>19</v>
      </c>
      <c r="D333" s="18">
        <f t="shared" si="110"/>
        <v>0</v>
      </c>
      <c r="E333" s="18">
        <f t="shared" si="110"/>
        <v>0</v>
      </c>
      <c r="F333" s="18">
        <f t="shared" si="110"/>
        <v>0</v>
      </c>
      <c r="G333" s="53">
        <f t="shared" si="110"/>
        <v>0</v>
      </c>
      <c r="H333" s="42">
        <f t="shared" si="108"/>
        <v>0</v>
      </c>
      <c r="I333" s="18">
        <f t="shared" si="110"/>
        <v>0</v>
      </c>
      <c r="J333" s="18">
        <f t="shared" si="110"/>
        <v>0</v>
      </c>
      <c r="K333" s="18">
        <f t="shared" si="110"/>
        <v>0</v>
      </c>
    </row>
    <row r="334" spans="1:11" ht="47.25" customHeight="1" thickBot="1">
      <c r="A334" s="139"/>
      <c r="B334" s="157"/>
      <c r="C334" s="14" t="s">
        <v>20</v>
      </c>
      <c r="D334" s="16">
        <f t="shared" si="110"/>
        <v>7200</v>
      </c>
      <c r="E334" s="16">
        <f t="shared" si="110"/>
        <v>186350</v>
      </c>
      <c r="F334" s="16">
        <f t="shared" si="110"/>
        <v>0</v>
      </c>
      <c r="G334" s="51">
        <f t="shared" si="110"/>
        <v>0</v>
      </c>
      <c r="H334" s="38">
        <f t="shared" si="108"/>
        <v>0</v>
      </c>
      <c r="I334" s="16">
        <f t="shared" si="110"/>
        <v>0</v>
      </c>
      <c r="J334" s="16">
        <f t="shared" si="110"/>
        <v>0</v>
      </c>
      <c r="K334" s="16">
        <f t="shared" si="110"/>
        <v>0</v>
      </c>
    </row>
    <row r="335" spans="1:11" ht="9" hidden="1" customHeight="1" thickBot="1">
      <c r="A335" s="140"/>
      <c r="B335" s="158"/>
      <c r="C335" s="15" t="s">
        <v>21</v>
      </c>
      <c r="D335" s="17">
        <f t="shared" si="110"/>
        <v>0</v>
      </c>
      <c r="E335" s="17">
        <f t="shared" si="110"/>
        <v>0</v>
      </c>
      <c r="F335" s="17">
        <f t="shared" si="110"/>
        <v>0</v>
      </c>
      <c r="G335" s="65">
        <f t="shared" si="110"/>
        <v>0</v>
      </c>
      <c r="H335" s="40">
        <f t="shared" si="108"/>
        <v>0</v>
      </c>
      <c r="I335" s="17">
        <f t="shared" si="110"/>
        <v>0</v>
      </c>
      <c r="J335" s="17">
        <f t="shared" si="110"/>
        <v>0</v>
      </c>
      <c r="K335" s="17">
        <f t="shared" si="110"/>
        <v>0</v>
      </c>
    </row>
    <row r="336" spans="1:11" ht="15" customHeight="1">
      <c r="A336" s="144" t="s">
        <v>79</v>
      </c>
      <c r="B336" s="145" t="s">
        <v>80</v>
      </c>
      <c r="C336" s="8" t="s">
        <v>11</v>
      </c>
      <c r="D336" s="10">
        <f>SUM(D338,D345,D346)</f>
        <v>32887</v>
      </c>
      <c r="E336" s="10">
        <f t="shared" ref="E336:K336" si="111">SUM(E338,E345,E346)</f>
        <v>35000</v>
      </c>
      <c r="F336" s="10">
        <f t="shared" si="111"/>
        <v>33000</v>
      </c>
      <c r="G336" s="47">
        <f t="shared" si="111"/>
        <v>33000</v>
      </c>
      <c r="H336" s="36">
        <f t="shared" si="108"/>
        <v>0</v>
      </c>
      <c r="I336" s="10">
        <f t="shared" si="111"/>
        <v>0</v>
      </c>
      <c r="J336" s="10">
        <f t="shared" si="111"/>
        <v>0</v>
      </c>
      <c r="K336" s="10">
        <f t="shared" si="111"/>
        <v>0</v>
      </c>
    </row>
    <row r="337" spans="1:11" ht="19.5" customHeight="1">
      <c r="A337" s="134"/>
      <c r="B337" s="135"/>
      <c r="C337" s="13" t="s">
        <v>12</v>
      </c>
      <c r="D337" s="19">
        <v>7</v>
      </c>
      <c r="E337" s="19">
        <v>7</v>
      </c>
      <c r="F337" s="19">
        <v>7</v>
      </c>
      <c r="G337" s="49">
        <v>7</v>
      </c>
      <c r="H337" s="41">
        <f t="shared" si="108"/>
        <v>0</v>
      </c>
      <c r="I337" s="19"/>
      <c r="J337" s="19"/>
      <c r="K337" s="19"/>
    </row>
    <row r="338" spans="1:11" ht="15" customHeight="1">
      <c r="A338" s="134"/>
      <c r="B338" s="135"/>
      <c r="C338" s="14" t="s">
        <v>13</v>
      </c>
      <c r="D338" s="16">
        <f>SUM(D339:D344)</f>
        <v>32887</v>
      </c>
      <c r="E338" s="16">
        <f t="shared" ref="E338:G338" si="112">SUM(E339:E344)</f>
        <v>33000</v>
      </c>
      <c r="F338" s="16">
        <f t="shared" si="112"/>
        <v>33000</v>
      </c>
      <c r="G338" s="51">
        <f t="shared" si="112"/>
        <v>33000</v>
      </c>
      <c r="H338" s="38">
        <f t="shared" si="108"/>
        <v>0</v>
      </c>
      <c r="I338" s="16">
        <f t="shared" ref="I338:K338" si="113">SUM(I339:I344)</f>
        <v>0</v>
      </c>
      <c r="J338" s="16">
        <f t="shared" si="113"/>
        <v>0</v>
      </c>
      <c r="K338" s="16">
        <f t="shared" si="113"/>
        <v>0</v>
      </c>
    </row>
    <row r="339" spans="1:11" ht="24">
      <c r="A339" s="134"/>
      <c r="B339" s="135"/>
      <c r="C339" s="5" t="s">
        <v>14</v>
      </c>
      <c r="D339" s="18">
        <v>23199</v>
      </c>
      <c r="E339" s="18">
        <v>23200</v>
      </c>
      <c r="F339" s="18">
        <v>23200</v>
      </c>
      <c r="G339" s="53">
        <v>23200</v>
      </c>
      <c r="H339" s="42">
        <f t="shared" si="108"/>
        <v>0</v>
      </c>
      <c r="I339" s="18"/>
      <c r="J339" s="18"/>
      <c r="K339" s="18"/>
    </row>
    <row r="340" spans="1:11" ht="24">
      <c r="A340" s="134"/>
      <c r="B340" s="135"/>
      <c r="C340" s="5" t="s">
        <v>15</v>
      </c>
      <c r="D340" s="18">
        <v>9688</v>
      </c>
      <c r="E340" s="18">
        <v>9800</v>
      </c>
      <c r="F340" s="18">
        <v>9800</v>
      </c>
      <c r="G340" s="53">
        <v>9800</v>
      </c>
      <c r="H340" s="42">
        <f t="shared" si="108"/>
        <v>0</v>
      </c>
      <c r="I340" s="18"/>
      <c r="J340" s="18"/>
      <c r="K340" s="18"/>
    </row>
    <row r="341" spans="1:11" ht="15" hidden="1" customHeight="1">
      <c r="A341" s="134"/>
      <c r="B341" s="135"/>
      <c r="C341" s="5" t="s">
        <v>17</v>
      </c>
      <c r="D341" s="18"/>
      <c r="E341" s="18"/>
      <c r="F341" s="18"/>
      <c r="G341" s="53"/>
      <c r="H341" s="42">
        <f t="shared" si="108"/>
        <v>0</v>
      </c>
      <c r="I341" s="18"/>
      <c r="J341" s="18"/>
      <c r="K341" s="18"/>
    </row>
    <row r="342" spans="1:11" ht="15" hidden="1" customHeight="1">
      <c r="A342" s="134"/>
      <c r="B342" s="135"/>
      <c r="C342" s="5" t="s">
        <v>18</v>
      </c>
      <c r="D342" s="18"/>
      <c r="E342" s="18"/>
      <c r="F342" s="18"/>
      <c r="G342" s="53"/>
      <c r="H342" s="42">
        <f t="shared" si="108"/>
        <v>0</v>
      </c>
      <c r="I342" s="18"/>
      <c r="J342" s="18"/>
      <c r="K342" s="18"/>
    </row>
    <row r="343" spans="1:11" ht="36" hidden="1" customHeight="1">
      <c r="A343" s="134"/>
      <c r="B343" s="135"/>
      <c r="C343" s="5" t="s">
        <v>16</v>
      </c>
      <c r="D343" s="18"/>
      <c r="E343" s="18"/>
      <c r="F343" s="18"/>
      <c r="G343" s="53"/>
      <c r="H343" s="42">
        <f t="shared" si="108"/>
        <v>0</v>
      </c>
      <c r="I343" s="18"/>
      <c r="J343" s="18"/>
      <c r="K343" s="18"/>
    </row>
    <row r="344" spans="1:11" ht="15" hidden="1" customHeight="1">
      <c r="A344" s="134"/>
      <c r="B344" s="135"/>
      <c r="C344" s="5" t="s">
        <v>19</v>
      </c>
      <c r="D344" s="18"/>
      <c r="E344" s="18"/>
      <c r="F344" s="18"/>
      <c r="G344" s="53"/>
      <c r="H344" s="42">
        <f t="shared" si="108"/>
        <v>0</v>
      </c>
      <c r="I344" s="18"/>
      <c r="J344" s="18"/>
      <c r="K344" s="18"/>
    </row>
    <row r="345" spans="1:11" ht="20.25" customHeight="1">
      <c r="A345" s="134"/>
      <c r="B345" s="135"/>
      <c r="C345" s="14" t="s">
        <v>20</v>
      </c>
      <c r="D345" s="16"/>
      <c r="E345" s="16">
        <v>2000</v>
      </c>
      <c r="F345" s="16"/>
      <c r="G345" s="51"/>
      <c r="H345" s="38">
        <f t="shared" si="108"/>
        <v>0</v>
      </c>
      <c r="I345" s="16"/>
      <c r="J345" s="16"/>
      <c r="K345" s="16"/>
    </row>
    <row r="346" spans="1:11" ht="2.25" customHeight="1">
      <c r="A346" s="134"/>
      <c r="B346" s="135"/>
      <c r="C346" s="14" t="s">
        <v>21</v>
      </c>
      <c r="D346" s="16"/>
      <c r="E346" s="16"/>
      <c r="F346" s="16"/>
      <c r="G346" s="51"/>
      <c r="H346" s="38">
        <f t="shared" si="108"/>
        <v>0</v>
      </c>
      <c r="I346" s="16"/>
      <c r="J346" s="16"/>
      <c r="K346" s="16"/>
    </row>
    <row r="347" spans="1:11" ht="15" customHeight="1">
      <c r="A347" s="134" t="s">
        <v>81</v>
      </c>
      <c r="B347" s="135" t="s">
        <v>82</v>
      </c>
      <c r="C347" s="6" t="s">
        <v>11</v>
      </c>
      <c r="D347" s="11">
        <f>SUM(D349,D356,D357)</f>
        <v>125525</v>
      </c>
      <c r="E347" s="11">
        <f t="shared" ref="E347:K347" si="114">SUM(E349,E356,E357)</f>
        <v>57500</v>
      </c>
      <c r="F347" s="11">
        <f t="shared" si="114"/>
        <v>48600</v>
      </c>
      <c r="G347" s="55">
        <f t="shared" si="114"/>
        <v>48600</v>
      </c>
      <c r="H347" s="43">
        <f t="shared" si="108"/>
        <v>0</v>
      </c>
      <c r="I347" s="11">
        <f t="shared" si="114"/>
        <v>0</v>
      </c>
      <c r="J347" s="11">
        <f t="shared" si="114"/>
        <v>0</v>
      </c>
      <c r="K347" s="11">
        <f t="shared" si="114"/>
        <v>0</v>
      </c>
    </row>
    <row r="348" spans="1:11" ht="18.75" customHeight="1">
      <c r="A348" s="134"/>
      <c r="B348" s="135"/>
      <c r="C348" s="13" t="s">
        <v>12</v>
      </c>
      <c r="D348" s="19">
        <v>20</v>
      </c>
      <c r="E348" s="19">
        <v>9</v>
      </c>
      <c r="F348" s="19">
        <v>9</v>
      </c>
      <c r="G348" s="49">
        <v>9</v>
      </c>
      <c r="H348" s="41">
        <f t="shared" si="108"/>
        <v>0</v>
      </c>
      <c r="I348" s="19"/>
      <c r="J348" s="19"/>
      <c r="K348" s="19"/>
    </row>
    <row r="349" spans="1:11">
      <c r="A349" s="134"/>
      <c r="B349" s="135"/>
      <c r="C349" s="14" t="s">
        <v>13</v>
      </c>
      <c r="D349" s="16">
        <f>SUM(D350:D355)</f>
        <v>118325</v>
      </c>
      <c r="E349" s="16">
        <f t="shared" ref="E349:G349" si="115">SUM(E350:E355)</f>
        <v>48500</v>
      </c>
      <c r="F349" s="16">
        <f t="shared" si="115"/>
        <v>48600</v>
      </c>
      <c r="G349" s="51">
        <f t="shared" si="115"/>
        <v>48600</v>
      </c>
      <c r="H349" s="38">
        <f t="shared" si="108"/>
        <v>0</v>
      </c>
      <c r="I349" s="16">
        <f t="shared" ref="I349:K349" si="116">SUM(I350:I355)</f>
        <v>0</v>
      </c>
      <c r="J349" s="16">
        <f t="shared" si="116"/>
        <v>0</v>
      </c>
      <c r="K349" s="16">
        <f t="shared" si="116"/>
        <v>0</v>
      </c>
    </row>
    <row r="350" spans="1:11" ht="24">
      <c r="A350" s="134"/>
      <c r="B350" s="135"/>
      <c r="C350" s="5" t="s">
        <v>14</v>
      </c>
      <c r="D350" s="18">
        <v>80923</v>
      </c>
      <c r="E350" s="18">
        <v>37700</v>
      </c>
      <c r="F350" s="18">
        <v>37700</v>
      </c>
      <c r="G350" s="53">
        <v>37700</v>
      </c>
      <c r="H350" s="42">
        <f t="shared" si="108"/>
        <v>0</v>
      </c>
      <c r="I350" s="18"/>
      <c r="J350" s="18"/>
      <c r="K350" s="18"/>
    </row>
    <row r="351" spans="1:11" ht="24">
      <c r="A351" s="134"/>
      <c r="B351" s="135"/>
      <c r="C351" s="5" t="s">
        <v>15</v>
      </c>
      <c r="D351" s="18">
        <v>37402</v>
      </c>
      <c r="E351" s="18">
        <v>10800</v>
      </c>
      <c r="F351" s="18">
        <v>10900</v>
      </c>
      <c r="G351" s="53">
        <v>10900</v>
      </c>
      <c r="H351" s="42">
        <f t="shared" si="108"/>
        <v>0</v>
      </c>
      <c r="I351" s="18"/>
      <c r="J351" s="18"/>
      <c r="K351" s="18"/>
    </row>
    <row r="352" spans="1:11" ht="15" hidden="1" customHeight="1">
      <c r="A352" s="134"/>
      <c r="B352" s="135"/>
      <c r="C352" s="5" t="s">
        <v>17</v>
      </c>
      <c r="D352" s="18"/>
      <c r="E352" s="18"/>
      <c r="F352" s="18"/>
      <c r="G352" s="53"/>
      <c r="H352" s="42">
        <f t="shared" si="108"/>
        <v>0</v>
      </c>
      <c r="I352" s="18"/>
      <c r="J352" s="18"/>
      <c r="K352" s="18"/>
    </row>
    <row r="353" spans="1:11" ht="15" hidden="1" customHeight="1">
      <c r="A353" s="134"/>
      <c r="B353" s="135"/>
      <c r="C353" s="5" t="s">
        <v>18</v>
      </c>
      <c r="D353" s="18"/>
      <c r="E353" s="18"/>
      <c r="F353" s="18"/>
      <c r="G353" s="53"/>
      <c r="H353" s="42">
        <f t="shared" si="108"/>
        <v>0</v>
      </c>
      <c r="I353" s="18"/>
      <c r="J353" s="18"/>
      <c r="K353" s="18"/>
    </row>
    <row r="354" spans="1:11" ht="36" hidden="1" customHeight="1">
      <c r="A354" s="134"/>
      <c r="B354" s="135"/>
      <c r="C354" s="5" t="s">
        <v>16</v>
      </c>
      <c r="D354" s="18"/>
      <c r="E354" s="18"/>
      <c r="F354" s="18"/>
      <c r="G354" s="53"/>
      <c r="H354" s="42">
        <f t="shared" si="108"/>
        <v>0</v>
      </c>
      <c r="I354" s="18"/>
      <c r="J354" s="18"/>
      <c r="K354" s="18"/>
    </row>
    <row r="355" spans="1:11" ht="15" hidden="1" customHeight="1">
      <c r="A355" s="134"/>
      <c r="B355" s="135"/>
      <c r="C355" s="5" t="s">
        <v>19</v>
      </c>
      <c r="D355" s="18"/>
      <c r="E355" s="18"/>
      <c r="F355" s="18"/>
      <c r="G355" s="53"/>
      <c r="H355" s="42">
        <f t="shared" si="108"/>
        <v>0</v>
      </c>
      <c r="I355" s="18"/>
      <c r="J355" s="18"/>
      <c r="K355" s="18"/>
    </row>
    <row r="356" spans="1:11" ht="18" customHeight="1">
      <c r="A356" s="134"/>
      <c r="B356" s="135"/>
      <c r="C356" s="14" t="s">
        <v>20</v>
      </c>
      <c r="D356" s="16">
        <v>7200</v>
      </c>
      <c r="E356" s="16">
        <v>9000</v>
      </c>
      <c r="F356" s="16"/>
      <c r="G356" s="51"/>
      <c r="H356" s="38">
        <f t="shared" si="108"/>
        <v>0</v>
      </c>
      <c r="I356" s="16"/>
      <c r="J356" s="16"/>
      <c r="K356" s="16"/>
    </row>
    <row r="357" spans="1:11" ht="24" hidden="1" customHeight="1">
      <c r="A357" s="134"/>
      <c r="B357" s="135"/>
      <c r="C357" s="14" t="s">
        <v>21</v>
      </c>
      <c r="D357" s="16"/>
      <c r="E357" s="16"/>
      <c r="F357" s="16"/>
      <c r="G357" s="51"/>
      <c r="H357" s="38">
        <f t="shared" si="108"/>
        <v>0</v>
      </c>
      <c r="I357" s="16"/>
      <c r="J357" s="16"/>
      <c r="K357" s="16"/>
    </row>
    <row r="358" spans="1:11" ht="15" customHeight="1">
      <c r="A358" s="134" t="s">
        <v>83</v>
      </c>
      <c r="B358" s="135" t="s">
        <v>84</v>
      </c>
      <c r="C358" s="6" t="s">
        <v>11</v>
      </c>
      <c r="D358" s="11">
        <f>SUM(D360,D367,D368)</f>
        <v>0</v>
      </c>
      <c r="E358" s="11">
        <f t="shared" ref="E358:K358" si="117">SUM(E360,E367,E368)</f>
        <v>360300</v>
      </c>
      <c r="F358" s="11">
        <f t="shared" si="117"/>
        <v>171500</v>
      </c>
      <c r="G358" s="55">
        <f t="shared" si="117"/>
        <v>161300</v>
      </c>
      <c r="H358" s="43">
        <f t="shared" si="108"/>
        <v>-10200</v>
      </c>
      <c r="I358" s="11">
        <f t="shared" si="117"/>
        <v>0</v>
      </c>
      <c r="J358" s="11">
        <f t="shared" si="117"/>
        <v>0</v>
      </c>
      <c r="K358" s="11">
        <f t="shared" si="117"/>
        <v>0</v>
      </c>
    </row>
    <row r="359" spans="1:11" ht="17.25" customHeight="1">
      <c r="A359" s="134"/>
      <c r="B359" s="135"/>
      <c r="C359" s="13" t="s">
        <v>12</v>
      </c>
      <c r="D359" s="19"/>
      <c r="E359" s="19">
        <v>19</v>
      </c>
      <c r="F359" s="19">
        <v>19</v>
      </c>
      <c r="G359" s="49">
        <v>19</v>
      </c>
      <c r="H359" s="41">
        <f t="shared" si="108"/>
        <v>0</v>
      </c>
      <c r="I359" s="19">
        <v>19</v>
      </c>
      <c r="J359" s="19">
        <v>19</v>
      </c>
      <c r="K359" s="19">
        <v>19</v>
      </c>
    </row>
    <row r="360" spans="1:11">
      <c r="A360" s="134"/>
      <c r="B360" s="135"/>
      <c r="C360" s="14" t="s">
        <v>13</v>
      </c>
      <c r="D360" s="16">
        <f>SUM(D361:D366)</f>
        <v>0</v>
      </c>
      <c r="E360" s="16">
        <f t="shared" ref="E360:G360" si="118">SUM(E361:E366)</f>
        <v>184950</v>
      </c>
      <c r="F360" s="16">
        <f t="shared" si="118"/>
        <v>171500</v>
      </c>
      <c r="G360" s="51">
        <f t="shared" si="118"/>
        <v>161300</v>
      </c>
      <c r="H360" s="38">
        <f t="shared" si="108"/>
        <v>-10200</v>
      </c>
      <c r="I360" s="16">
        <f t="shared" ref="I360:K360" si="119">SUM(I361:I366)</f>
        <v>0</v>
      </c>
      <c r="J360" s="16">
        <f t="shared" si="119"/>
        <v>0</v>
      </c>
      <c r="K360" s="16">
        <f t="shared" si="119"/>
        <v>0</v>
      </c>
    </row>
    <row r="361" spans="1:11" ht="24">
      <c r="A361" s="134"/>
      <c r="B361" s="135"/>
      <c r="C361" s="5" t="s">
        <v>14</v>
      </c>
      <c r="D361" s="18"/>
      <c r="E361" s="18">
        <v>95000</v>
      </c>
      <c r="F361" s="18">
        <v>95000</v>
      </c>
      <c r="G361" s="53">
        <v>95000</v>
      </c>
      <c r="H361" s="42">
        <f t="shared" si="108"/>
        <v>0</v>
      </c>
      <c r="I361" s="18"/>
      <c r="J361" s="18"/>
      <c r="K361" s="18"/>
    </row>
    <row r="362" spans="1:11" ht="24">
      <c r="A362" s="134"/>
      <c r="B362" s="135"/>
      <c r="C362" s="5" t="s">
        <v>15</v>
      </c>
      <c r="D362" s="18"/>
      <c r="E362" s="18">
        <f>76300+13650</f>
        <v>89950</v>
      </c>
      <c r="F362" s="18">
        <v>76500</v>
      </c>
      <c r="G362" s="53">
        <f>76500-10200</f>
        <v>66300</v>
      </c>
      <c r="H362" s="42">
        <f t="shared" si="108"/>
        <v>-10200</v>
      </c>
      <c r="I362" s="18"/>
      <c r="J362" s="18"/>
      <c r="K362" s="18"/>
    </row>
    <row r="363" spans="1:11" ht="15" hidden="1" customHeight="1">
      <c r="A363" s="134"/>
      <c r="B363" s="135"/>
      <c r="C363" s="5" t="s">
        <v>17</v>
      </c>
      <c r="D363" s="18"/>
      <c r="E363" s="18"/>
      <c r="F363" s="18"/>
      <c r="G363" s="53"/>
      <c r="H363" s="42">
        <f t="shared" si="108"/>
        <v>0</v>
      </c>
      <c r="I363" s="18"/>
      <c r="J363" s="18"/>
      <c r="K363" s="18"/>
    </row>
    <row r="364" spans="1:11" ht="15" hidden="1" customHeight="1">
      <c r="A364" s="134"/>
      <c r="B364" s="135"/>
      <c r="C364" s="5" t="s">
        <v>18</v>
      </c>
      <c r="D364" s="18"/>
      <c r="E364" s="18"/>
      <c r="F364" s="18"/>
      <c r="G364" s="53"/>
      <c r="H364" s="42">
        <f t="shared" si="108"/>
        <v>0</v>
      </c>
      <c r="I364" s="18"/>
      <c r="J364" s="18"/>
      <c r="K364" s="18"/>
    </row>
    <row r="365" spans="1:11" ht="36" hidden="1" customHeight="1">
      <c r="A365" s="134"/>
      <c r="B365" s="135"/>
      <c r="C365" s="5" t="s">
        <v>16</v>
      </c>
      <c r="D365" s="18"/>
      <c r="E365" s="18"/>
      <c r="F365" s="18"/>
      <c r="G365" s="53"/>
      <c r="H365" s="42">
        <f t="shared" si="108"/>
        <v>0</v>
      </c>
      <c r="I365" s="18"/>
      <c r="J365" s="18"/>
      <c r="K365" s="18"/>
    </row>
    <row r="366" spans="1:11" ht="15" hidden="1" customHeight="1">
      <c r="A366" s="134"/>
      <c r="B366" s="135"/>
      <c r="C366" s="5" t="s">
        <v>19</v>
      </c>
      <c r="D366" s="18"/>
      <c r="E366" s="18"/>
      <c r="F366" s="18"/>
      <c r="G366" s="53"/>
      <c r="H366" s="42">
        <f t="shared" si="108"/>
        <v>0</v>
      </c>
      <c r="I366" s="18"/>
      <c r="J366" s="18"/>
      <c r="K366" s="18"/>
    </row>
    <row r="367" spans="1:11" ht="31.5" customHeight="1" thickBot="1">
      <c r="A367" s="134"/>
      <c r="B367" s="135"/>
      <c r="C367" s="14" t="s">
        <v>20</v>
      </c>
      <c r="D367" s="16"/>
      <c r="E367" s="16">
        <f>189000-13650</f>
        <v>175350</v>
      </c>
      <c r="F367" s="16"/>
      <c r="G367" s="51"/>
      <c r="H367" s="38">
        <f t="shared" si="108"/>
        <v>0</v>
      </c>
      <c r="I367" s="16"/>
      <c r="J367" s="16"/>
      <c r="K367" s="16"/>
    </row>
    <row r="368" spans="1:11" ht="24.75" hidden="1" customHeight="1" thickBot="1">
      <c r="A368" s="178"/>
      <c r="B368" s="159"/>
      <c r="C368" s="15" t="s">
        <v>21</v>
      </c>
      <c r="D368" s="17"/>
      <c r="E368" s="17"/>
      <c r="F368" s="17"/>
      <c r="G368" s="65"/>
      <c r="H368" s="40">
        <f t="shared" si="108"/>
        <v>0</v>
      </c>
      <c r="I368" s="17"/>
      <c r="J368" s="17"/>
      <c r="K368" s="17"/>
    </row>
    <row r="369" spans="1:11" ht="15" customHeight="1">
      <c r="A369" s="125" t="s">
        <v>85</v>
      </c>
      <c r="B369" s="151" t="s">
        <v>86</v>
      </c>
      <c r="C369" s="46" t="s">
        <v>11</v>
      </c>
      <c r="D369" s="47">
        <f>SUM(D371,D378,D379)</f>
        <v>796216</v>
      </c>
      <c r="E369" s="47">
        <f t="shared" ref="E369:K369" si="120">SUM(E371,E378,E379)</f>
        <v>991400</v>
      </c>
      <c r="F369" s="47">
        <f t="shared" si="120"/>
        <v>1051302</v>
      </c>
      <c r="G369" s="47">
        <f t="shared" si="120"/>
        <v>951311</v>
      </c>
      <c r="H369" s="36">
        <f t="shared" si="108"/>
        <v>-99991</v>
      </c>
      <c r="I369" s="47">
        <f t="shared" si="120"/>
        <v>0</v>
      </c>
      <c r="J369" s="47">
        <f t="shared" si="120"/>
        <v>0</v>
      </c>
      <c r="K369" s="47">
        <f t="shared" si="120"/>
        <v>0</v>
      </c>
    </row>
    <row r="370" spans="1:11" ht="24">
      <c r="A370" s="126"/>
      <c r="B370" s="152"/>
      <c r="C370" s="48" t="s">
        <v>12</v>
      </c>
      <c r="D370" s="49">
        <v>143</v>
      </c>
      <c r="E370" s="49">
        <v>143</v>
      </c>
      <c r="F370" s="49">
        <v>143</v>
      </c>
      <c r="G370" s="49">
        <v>143</v>
      </c>
      <c r="H370" s="41">
        <f t="shared" si="108"/>
        <v>0</v>
      </c>
      <c r="I370" s="49"/>
      <c r="J370" s="49"/>
      <c r="K370" s="49"/>
    </row>
    <row r="371" spans="1:11">
      <c r="A371" s="126"/>
      <c r="B371" s="152"/>
      <c r="C371" s="50" t="s">
        <v>13</v>
      </c>
      <c r="D371" s="51">
        <f>SUM(D372:D377)</f>
        <v>778707</v>
      </c>
      <c r="E371" s="51">
        <f t="shared" ref="E371:G371" si="121">SUM(E372:E377)</f>
        <v>984625</v>
      </c>
      <c r="F371" s="51">
        <f t="shared" si="121"/>
        <v>1051302</v>
      </c>
      <c r="G371" s="51">
        <f t="shared" si="121"/>
        <v>849628</v>
      </c>
      <c r="H371" s="38">
        <f t="shared" si="108"/>
        <v>-201674</v>
      </c>
      <c r="I371" s="51">
        <f t="shared" ref="I371:K371" si="122">SUM(I372:I377)</f>
        <v>0</v>
      </c>
      <c r="J371" s="51">
        <f t="shared" si="122"/>
        <v>0</v>
      </c>
      <c r="K371" s="51">
        <f t="shared" si="122"/>
        <v>0</v>
      </c>
    </row>
    <row r="372" spans="1:11" ht="24">
      <c r="A372" s="126"/>
      <c r="B372" s="152"/>
      <c r="C372" s="52" t="s">
        <v>14</v>
      </c>
      <c r="D372" s="53">
        <v>511593</v>
      </c>
      <c r="E372" s="53">
        <f>816400-74800-17200</f>
        <v>724400</v>
      </c>
      <c r="F372" s="53">
        <v>816402</v>
      </c>
      <c r="G372" s="53">
        <f>636328-116800</f>
        <v>519528</v>
      </c>
      <c r="H372" s="42">
        <f t="shared" si="108"/>
        <v>-296874</v>
      </c>
      <c r="I372" s="53"/>
      <c r="J372" s="53"/>
      <c r="K372" s="53"/>
    </row>
    <row r="373" spans="1:11" ht="24">
      <c r="A373" s="126"/>
      <c r="B373" s="152"/>
      <c r="C373" s="52" t="s">
        <v>15</v>
      </c>
      <c r="D373" s="53">
        <v>224017</v>
      </c>
      <c r="E373" s="53">
        <f>217600-975-21000+2000</f>
        <v>197625</v>
      </c>
      <c r="F373" s="53">
        <v>184900</v>
      </c>
      <c r="G373" s="53">
        <f>184900-21600</f>
        <v>163300</v>
      </c>
      <c r="H373" s="42">
        <f t="shared" si="108"/>
        <v>-21600</v>
      </c>
      <c r="I373" s="53"/>
      <c r="J373" s="53"/>
      <c r="K373" s="53"/>
    </row>
    <row r="374" spans="1:11" ht="15" hidden="1" customHeight="1">
      <c r="A374" s="126"/>
      <c r="B374" s="152"/>
      <c r="C374" s="52" t="s">
        <v>17</v>
      </c>
      <c r="D374" s="53"/>
      <c r="E374" s="53"/>
      <c r="F374" s="53"/>
      <c r="G374" s="53"/>
      <c r="H374" s="42">
        <f t="shared" si="108"/>
        <v>0</v>
      </c>
      <c r="I374" s="53"/>
      <c r="J374" s="53"/>
      <c r="K374" s="53"/>
    </row>
    <row r="375" spans="1:11" ht="15" hidden="1" customHeight="1">
      <c r="A375" s="126"/>
      <c r="B375" s="152"/>
      <c r="C375" s="52" t="s">
        <v>18</v>
      </c>
      <c r="D375" s="53"/>
      <c r="E375" s="53"/>
      <c r="F375" s="53"/>
      <c r="G375" s="53"/>
      <c r="H375" s="42">
        <f t="shared" si="108"/>
        <v>0</v>
      </c>
      <c r="I375" s="53"/>
      <c r="J375" s="53"/>
      <c r="K375" s="53"/>
    </row>
    <row r="376" spans="1:11" ht="36" hidden="1" customHeight="1">
      <c r="A376" s="126"/>
      <c r="B376" s="152"/>
      <c r="C376" s="52" t="s">
        <v>16</v>
      </c>
      <c r="D376" s="53"/>
      <c r="E376" s="53"/>
      <c r="F376" s="53"/>
      <c r="G376" s="53"/>
      <c r="H376" s="42">
        <f t="shared" si="108"/>
        <v>0</v>
      </c>
      <c r="I376" s="53"/>
      <c r="J376" s="53"/>
      <c r="K376" s="53"/>
    </row>
    <row r="377" spans="1:11">
      <c r="A377" s="126"/>
      <c r="B377" s="152"/>
      <c r="C377" s="52" t="s">
        <v>19</v>
      </c>
      <c r="D377" s="53">
        <v>43097</v>
      </c>
      <c r="E377" s="53">
        <f>47400+15200</f>
        <v>62600</v>
      </c>
      <c r="F377" s="53">
        <v>50000</v>
      </c>
      <c r="G377" s="53">
        <f>50000+116800</f>
        <v>166800</v>
      </c>
      <c r="H377" s="42">
        <f t="shared" si="108"/>
        <v>116800</v>
      </c>
      <c r="I377" s="53"/>
      <c r="J377" s="53"/>
      <c r="K377" s="53"/>
    </row>
    <row r="378" spans="1:11" ht="36">
      <c r="A378" s="126"/>
      <c r="B378" s="152"/>
      <c r="C378" s="50" t="s">
        <v>20</v>
      </c>
      <c r="D378" s="51">
        <v>15523</v>
      </c>
      <c r="E378" s="51">
        <f>10000-4200</f>
        <v>5800</v>
      </c>
      <c r="F378" s="51"/>
      <c r="G378" s="51">
        <v>101683</v>
      </c>
      <c r="H378" s="38">
        <f t="shared" si="108"/>
        <v>101683</v>
      </c>
      <c r="I378" s="51"/>
      <c r="J378" s="51"/>
      <c r="K378" s="51"/>
    </row>
    <row r="379" spans="1:11" ht="24.75" thickBot="1">
      <c r="A379" s="127"/>
      <c r="B379" s="153"/>
      <c r="C379" s="64" t="s">
        <v>21</v>
      </c>
      <c r="D379" s="65">
        <v>1986</v>
      </c>
      <c r="E379" s="65">
        <v>975</v>
      </c>
      <c r="F379" s="65"/>
      <c r="G379" s="65"/>
      <c r="H379" s="40">
        <f t="shared" si="108"/>
        <v>0</v>
      </c>
      <c r="I379" s="65"/>
      <c r="J379" s="65"/>
      <c r="K379" s="65"/>
    </row>
    <row r="380" spans="1:11">
      <c r="A380" s="138" t="s">
        <v>87</v>
      </c>
      <c r="B380" s="156" t="s">
        <v>88</v>
      </c>
      <c r="C380" s="8" t="s">
        <v>11</v>
      </c>
      <c r="D380" s="10">
        <f>SUM(D382,D389,D390)</f>
        <v>660988</v>
      </c>
      <c r="E380" s="10">
        <f t="shared" ref="E380:K380" si="123">SUM(E382,E389,E390)</f>
        <v>767100</v>
      </c>
      <c r="F380" s="10">
        <f t="shared" si="123"/>
        <v>767100</v>
      </c>
      <c r="G380" s="47">
        <f t="shared" si="123"/>
        <v>817760</v>
      </c>
      <c r="H380" s="36">
        <f t="shared" si="108"/>
        <v>50660</v>
      </c>
      <c r="I380" s="10">
        <f t="shared" si="123"/>
        <v>0</v>
      </c>
      <c r="J380" s="10">
        <f t="shared" si="123"/>
        <v>0</v>
      </c>
      <c r="K380" s="10">
        <f t="shared" si="123"/>
        <v>0</v>
      </c>
    </row>
    <row r="381" spans="1:11" ht="19.5" customHeight="1">
      <c r="A381" s="139"/>
      <c r="B381" s="157"/>
      <c r="C381" s="13" t="s">
        <v>12</v>
      </c>
      <c r="D381" s="19">
        <f>SUM(D392,D403,D414,D425)</f>
        <v>88</v>
      </c>
      <c r="E381" s="19">
        <f t="shared" ref="E381:K381" si="124">SUM(E392,E403,E414,E425)</f>
        <v>88</v>
      </c>
      <c r="F381" s="19">
        <f t="shared" si="124"/>
        <v>88</v>
      </c>
      <c r="G381" s="49">
        <f t="shared" si="124"/>
        <v>89</v>
      </c>
      <c r="H381" s="41">
        <f t="shared" si="108"/>
        <v>1</v>
      </c>
      <c r="I381" s="19">
        <f t="shared" si="124"/>
        <v>0</v>
      </c>
      <c r="J381" s="19">
        <f t="shared" si="124"/>
        <v>0</v>
      </c>
      <c r="K381" s="19">
        <f t="shared" si="124"/>
        <v>0</v>
      </c>
    </row>
    <row r="382" spans="1:11">
      <c r="A382" s="139"/>
      <c r="B382" s="157"/>
      <c r="C382" s="14" t="s">
        <v>13</v>
      </c>
      <c r="D382" s="16">
        <f>SUM(D383:D388)</f>
        <v>651536</v>
      </c>
      <c r="E382" s="16">
        <f t="shared" ref="E382:G382" si="125">SUM(E383:E388)</f>
        <v>764781</v>
      </c>
      <c r="F382" s="16">
        <f t="shared" si="125"/>
        <v>767100</v>
      </c>
      <c r="G382" s="51">
        <f t="shared" si="125"/>
        <v>817760</v>
      </c>
      <c r="H382" s="38">
        <f t="shared" si="108"/>
        <v>50660</v>
      </c>
      <c r="I382" s="16">
        <f t="shared" ref="I382:K382" si="126">SUM(I383:I388)</f>
        <v>0</v>
      </c>
      <c r="J382" s="16">
        <f t="shared" si="126"/>
        <v>0</v>
      </c>
      <c r="K382" s="16">
        <f t="shared" si="126"/>
        <v>0</v>
      </c>
    </row>
    <row r="383" spans="1:11" ht="24">
      <c r="A383" s="139"/>
      <c r="B383" s="157"/>
      <c r="C383" s="5" t="s">
        <v>14</v>
      </c>
      <c r="D383" s="18">
        <f t="shared" ref="D383:K390" si="127">SUM(D394,D405,D416,D427)</f>
        <v>234928</v>
      </c>
      <c r="E383" s="18">
        <f t="shared" si="127"/>
        <v>250700</v>
      </c>
      <c r="F383" s="18">
        <f t="shared" si="127"/>
        <v>250700</v>
      </c>
      <c r="G383" s="53">
        <f t="shared" si="127"/>
        <v>252860</v>
      </c>
      <c r="H383" s="42">
        <f t="shared" si="108"/>
        <v>2160</v>
      </c>
      <c r="I383" s="18">
        <f t="shared" si="127"/>
        <v>0</v>
      </c>
      <c r="J383" s="18">
        <f t="shared" si="127"/>
        <v>0</v>
      </c>
      <c r="K383" s="18">
        <f t="shared" si="127"/>
        <v>0</v>
      </c>
    </row>
    <row r="384" spans="1:11" ht="24">
      <c r="A384" s="139"/>
      <c r="B384" s="157"/>
      <c r="C384" s="5" t="s">
        <v>15</v>
      </c>
      <c r="D384" s="18">
        <f t="shared" si="127"/>
        <v>416608</v>
      </c>
      <c r="E384" s="18">
        <f t="shared" si="127"/>
        <v>514081</v>
      </c>
      <c r="F384" s="18">
        <f t="shared" si="127"/>
        <v>516400</v>
      </c>
      <c r="G384" s="53">
        <f t="shared" si="127"/>
        <v>564900</v>
      </c>
      <c r="H384" s="42">
        <f t="shared" si="108"/>
        <v>48500</v>
      </c>
      <c r="I384" s="18">
        <f t="shared" si="127"/>
        <v>0</v>
      </c>
      <c r="J384" s="18">
        <f t="shared" si="127"/>
        <v>0</v>
      </c>
      <c r="K384" s="18">
        <f t="shared" si="127"/>
        <v>0</v>
      </c>
    </row>
    <row r="385" spans="1:11" ht="15" hidden="1" customHeight="1">
      <c r="A385" s="139"/>
      <c r="B385" s="157"/>
      <c r="C385" s="5" t="s">
        <v>17</v>
      </c>
      <c r="D385" s="18">
        <f t="shared" si="127"/>
        <v>0</v>
      </c>
      <c r="E385" s="18">
        <f t="shared" si="127"/>
        <v>0</v>
      </c>
      <c r="F385" s="18">
        <f t="shared" si="127"/>
        <v>0</v>
      </c>
      <c r="G385" s="53">
        <f t="shared" si="127"/>
        <v>0</v>
      </c>
      <c r="H385" s="42">
        <f t="shared" si="108"/>
        <v>0</v>
      </c>
      <c r="I385" s="18">
        <f t="shared" si="127"/>
        <v>0</v>
      </c>
      <c r="J385" s="18">
        <f t="shared" si="127"/>
        <v>0</v>
      </c>
      <c r="K385" s="18">
        <f t="shared" si="127"/>
        <v>0</v>
      </c>
    </row>
    <row r="386" spans="1:11" ht="15" hidden="1" customHeight="1">
      <c r="A386" s="139"/>
      <c r="B386" s="157"/>
      <c r="C386" s="5" t="s">
        <v>18</v>
      </c>
      <c r="D386" s="18">
        <f t="shared" si="127"/>
        <v>0</v>
      </c>
      <c r="E386" s="18">
        <f t="shared" si="127"/>
        <v>0</v>
      </c>
      <c r="F386" s="18">
        <f t="shared" si="127"/>
        <v>0</v>
      </c>
      <c r="G386" s="53">
        <f t="shared" si="127"/>
        <v>0</v>
      </c>
      <c r="H386" s="42">
        <f t="shared" si="108"/>
        <v>0</v>
      </c>
      <c r="I386" s="18">
        <f t="shared" si="127"/>
        <v>0</v>
      </c>
      <c r="J386" s="18">
        <f t="shared" si="127"/>
        <v>0</v>
      </c>
      <c r="K386" s="18">
        <f t="shared" si="127"/>
        <v>0</v>
      </c>
    </row>
    <row r="387" spans="1:11" ht="36" hidden="1" customHeight="1">
      <c r="A387" s="139"/>
      <c r="B387" s="157"/>
      <c r="C387" s="5" t="s">
        <v>16</v>
      </c>
      <c r="D387" s="18">
        <f t="shared" si="127"/>
        <v>0</v>
      </c>
      <c r="E387" s="18">
        <f t="shared" si="127"/>
        <v>0</v>
      </c>
      <c r="F387" s="18">
        <f t="shared" si="127"/>
        <v>0</v>
      </c>
      <c r="G387" s="53">
        <f t="shared" si="127"/>
        <v>0</v>
      </c>
      <c r="H387" s="42">
        <f t="shared" si="108"/>
        <v>0</v>
      </c>
      <c r="I387" s="18">
        <f t="shared" si="127"/>
        <v>0</v>
      </c>
      <c r="J387" s="18">
        <f t="shared" si="127"/>
        <v>0</v>
      </c>
      <c r="K387" s="18">
        <f t="shared" si="127"/>
        <v>0</v>
      </c>
    </row>
    <row r="388" spans="1:11" ht="15" hidden="1" customHeight="1">
      <c r="A388" s="139"/>
      <c r="B388" s="157"/>
      <c r="C388" s="5" t="s">
        <v>19</v>
      </c>
      <c r="D388" s="18">
        <f t="shared" si="127"/>
        <v>0</v>
      </c>
      <c r="E388" s="18">
        <f t="shared" si="127"/>
        <v>0</v>
      </c>
      <c r="F388" s="18">
        <f t="shared" si="127"/>
        <v>0</v>
      </c>
      <c r="G388" s="53">
        <f t="shared" si="127"/>
        <v>0</v>
      </c>
      <c r="H388" s="42">
        <f t="shared" si="108"/>
        <v>0</v>
      </c>
      <c r="I388" s="18">
        <f t="shared" si="127"/>
        <v>0</v>
      </c>
      <c r="J388" s="18">
        <f t="shared" si="127"/>
        <v>0</v>
      </c>
      <c r="K388" s="18">
        <f t="shared" si="127"/>
        <v>0</v>
      </c>
    </row>
    <row r="389" spans="1:11" ht="20.25" customHeight="1" thickBot="1">
      <c r="A389" s="139"/>
      <c r="B389" s="157"/>
      <c r="C389" s="14" t="s">
        <v>20</v>
      </c>
      <c r="D389" s="16">
        <f t="shared" si="127"/>
        <v>9452</v>
      </c>
      <c r="E389" s="16">
        <f t="shared" si="127"/>
        <v>2319</v>
      </c>
      <c r="F389" s="16">
        <f t="shared" si="127"/>
        <v>0</v>
      </c>
      <c r="G389" s="51">
        <f t="shared" si="127"/>
        <v>0</v>
      </c>
      <c r="H389" s="38">
        <f t="shared" si="108"/>
        <v>0</v>
      </c>
      <c r="I389" s="16">
        <f t="shared" si="127"/>
        <v>0</v>
      </c>
      <c r="J389" s="16">
        <f t="shared" si="127"/>
        <v>0</v>
      </c>
      <c r="K389" s="16">
        <f t="shared" si="127"/>
        <v>0</v>
      </c>
    </row>
    <row r="390" spans="1:11" ht="24.75" hidden="1" customHeight="1" thickBot="1">
      <c r="A390" s="140"/>
      <c r="B390" s="158"/>
      <c r="C390" s="15" t="s">
        <v>21</v>
      </c>
      <c r="D390" s="17">
        <f t="shared" si="127"/>
        <v>0</v>
      </c>
      <c r="E390" s="17">
        <f t="shared" si="127"/>
        <v>0</v>
      </c>
      <c r="F390" s="17">
        <f t="shared" si="127"/>
        <v>0</v>
      </c>
      <c r="G390" s="65">
        <f t="shared" si="127"/>
        <v>0</v>
      </c>
      <c r="H390" s="40">
        <f t="shared" si="108"/>
        <v>0</v>
      </c>
      <c r="I390" s="17">
        <f t="shared" si="127"/>
        <v>0</v>
      </c>
      <c r="J390" s="17">
        <f t="shared" si="127"/>
        <v>0</v>
      </c>
      <c r="K390" s="17">
        <f t="shared" si="127"/>
        <v>0</v>
      </c>
    </row>
    <row r="391" spans="1:11" ht="15" customHeight="1">
      <c r="A391" s="144" t="s">
        <v>89</v>
      </c>
      <c r="B391" s="145" t="s">
        <v>90</v>
      </c>
      <c r="C391" s="8" t="s">
        <v>11</v>
      </c>
      <c r="D391" s="10">
        <f>SUM(D393,D400,D401)</f>
        <v>301320</v>
      </c>
      <c r="E391" s="10">
        <f t="shared" ref="E391:K391" si="128">SUM(E393,E400,E401)</f>
        <v>357000</v>
      </c>
      <c r="F391" s="10">
        <f t="shared" si="128"/>
        <v>357000</v>
      </c>
      <c r="G391" s="47">
        <f t="shared" si="128"/>
        <v>357000</v>
      </c>
      <c r="H391" s="36">
        <f t="shared" ref="H391:H454" si="129">G391-F391</f>
        <v>0</v>
      </c>
      <c r="I391" s="10">
        <f t="shared" si="128"/>
        <v>0</v>
      </c>
      <c r="J391" s="10">
        <f t="shared" si="128"/>
        <v>0</v>
      </c>
      <c r="K391" s="10">
        <f t="shared" si="128"/>
        <v>0</v>
      </c>
    </row>
    <row r="392" spans="1:11" ht="19.5" customHeight="1">
      <c r="A392" s="134"/>
      <c r="B392" s="135"/>
      <c r="C392" s="13" t="s">
        <v>12</v>
      </c>
      <c r="D392" s="19">
        <v>36</v>
      </c>
      <c r="E392" s="19">
        <v>36</v>
      </c>
      <c r="F392" s="19">
        <v>36</v>
      </c>
      <c r="G392" s="49">
        <v>36</v>
      </c>
      <c r="H392" s="41">
        <f t="shared" si="129"/>
        <v>0</v>
      </c>
      <c r="I392" s="19"/>
      <c r="J392" s="19"/>
      <c r="K392" s="19"/>
    </row>
    <row r="393" spans="1:11" ht="16.5" customHeight="1">
      <c r="A393" s="134"/>
      <c r="B393" s="135"/>
      <c r="C393" s="14" t="s">
        <v>13</v>
      </c>
      <c r="D393" s="16">
        <f>SUM(D394:D399)</f>
        <v>294420</v>
      </c>
      <c r="E393" s="16">
        <f t="shared" ref="E393:G393" si="130">SUM(E394:E399)</f>
        <v>357000</v>
      </c>
      <c r="F393" s="16">
        <f t="shared" si="130"/>
        <v>357000</v>
      </c>
      <c r="G393" s="51">
        <f t="shared" si="130"/>
        <v>357000</v>
      </c>
      <c r="H393" s="38">
        <f t="shared" si="129"/>
        <v>0</v>
      </c>
      <c r="I393" s="16">
        <f t="shared" ref="I393:K393" si="131">SUM(I394:I399)</f>
        <v>0</v>
      </c>
      <c r="J393" s="16">
        <f t="shared" si="131"/>
        <v>0</v>
      </c>
      <c r="K393" s="16">
        <f t="shared" si="131"/>
        <v>0</v>
      </c>
    </row>
    <row r="394" spans="1:11" ht="24">
      <c r="A394" s="134"/>
      <c r="B394" s="135"/>
      <c r="C394" s="5" t="s">
        <v>14</v>
      </c>
      <c r="D394" s="18">
        <v>89248</v>
      </c>
      <c r="E394" s="18">
        <v>105000</v>
      </c>
      <c r="F394" s="18">
        <v>105000</v>
      </c>
      <c r="G394" s="53">
        <v>105000</v>
      </c>
      <c r="H394" s="42">
        <f t="shared" si="129"/>
        <v>0</v>
      </c>
      <c r="I394" s="18"/>
      <c r="J394" s="18"/>
      <c r="K394" s="18"/>
    </row>
    <row r="395" spans="1:11" ht="24">
      <c r="A395" s="134"/>
      <c r="B395" s="135"/>
      <c r="C395" s="5" t="s">
        <v>15</v>
      </c>
      <c r="D395" s="18">
        <v>205172</v>
      </c>
      <c r="E395" s="18">
        <v>252000</v>
      </c>
      <c r="F395" s="18">
        <v>252000</v>
      </c>
      <c r="G395" s="53">
        <v>252000</v>
      </c>
      <c r="H395" s="42">
        <f t="shared" si="129"/>
        <v>0</v>
      </c>
      <c r="I395" s="18"/>
      <c r="J395" s="18"/>
      <c r="K395" s="18"/>
    </row>
    <row r="396" spans="1:11" ht="15" hidden="1" customHeight="1">
      <c r="A396" s="134"/>
      <c r="B396" s="135"/>
      <c r="C396" s="5" t="s">
        <v>17</v>
      </c>
      <c r="D396" s="18"/>
      <c r="E396" s="18"/>
      <c r="F396" s="18"/>
      <c r="G396" s="53"/>
      <c r="H396" s="42">
        <f t="shared" si="129"/>
        <v>0</v>
      </c>
      <c r="I396" s="18"/>
      <c r="J396" s="18"/>
      <c r="K396" s="18"/>
    </row>
    <row r="397" spans="1:11" ht="15" hidden="1" customHeight="1">
      <c r="A397" s="134"/>
      <c r="B397" s="135"/>
      <c r="C397" s="5" t="s">
        <v>18</v>
      </c>
      <c r="D397" s="18"/>
      <c r="E397" s="18"/>
      <c r="F397" s="18"/>
      <c r="G397" s="53"/>
      <c r="H397" s="42">
        <f t="shared" si="129"/>
        <v>0</v>
      </c>
      <c r="I397" s="18"/>
      <c r="J397" s="18"/>
      <c r="K397" s="18"/>
    </row>
    <row r="398" spans="1:11" ht="36" hidden="1" customHeight="1">
      <c r="A398" s="134"/>
      <c r="B398" s="135"/>
      <c r="C398" s="5" t="s">
        <v>16</v>
      </c>
      <c r="D398" s="18"/>
      <c r="E398" s="18"/>
      <c r="F398" s="18"/>
      <c r="G398" s="53"/>
      <c r="H398" s="42">
        <f t="shared" si="129"/>
        <v>0</v>
      </c>
      <c r="I398" s="18"/>
      <c r="J398" s="18"/>
      <c r="K398" s="18"/>
    </row>
    <row r="399" spans="1:11" ht="15" hidden="1" customHeight="1">
      <c r="A399" s="134"/>
      <c r="B399" s="135"/>
      <c r="C399" s="5" t="s">
        <v>19</v>
      </c>
      <c r="D399" s="18"/>
      <c r="E399" s="18"/>
      <c r="F399" s="18"/>
      <c r="G399" s="53"/>
      <c r="H399" s="42">
        <f t="shared" si="129"/>
        <v>0</v>
      </c>
      <c r="I399" s="18"/>
      <c r="J399" s="18"/>
      <c r="K399" s="18"/>
    </row>
    <row r="400" spans="1:11" ht="26.25" customHeight="1">
      <c r="A400" s="134"/>
      <c r="B400" s="135"/>
      <c r="C400" s="14" t="s">
        <v>20</v>
      </c>
      <c r="D400" s="16">
        <v>6900</v>
      </c>
      <c r="E400" s="16"/>
      <c r="F400" s="16"/>
      <c r="G400" s="51"/>
      <c r="H400" s="38">
        <f t="shared" si="129"/>
        <v>0</v>
      </c>
      <c r="I400" s="16"/>
      <c r="J400" s="16"/>
      <c r="K400" s="16"/>
    </row>
    <row r="401" spans="1:11" ht="24" hidden="1" customHeight="1">
      <c r="A401" s="134"/>
      <c r="B401" s="135"/>
      <c r="C401" s="14" t="s">
        <v>21</v>
      </c>
      <c r="D401" s="16"/>
      <c r="E401" s="16"/>
      <c r="F401" s="16"/>
      <c r="G401" s="51"/>
      <c r="H401" s="38">
        <f t="shared" si="129"/>
        <v>0</v>
      </c>
      <c r="I401" s="16"/>
      <c r="J401" s="16"/>
      <c r="K401" s="16"/>
    </row>
    <row r="402" spans="1:11" ht="15" customHeight="1">
      <c r="A402" s="134" t="s">
        <v>91</v>
      </c>
      <c r="B402" s="135" t="s">
        <v>92</v>
      </c>
      <c r="C402" s="6" t="s">
        <v>11</v>
      </c>
      <c r="D402" s="11">
        <f>SUM(D404,D411,D412)</f>
        <v>106355</v>
      </c>
      <c r="E402" s="11">
        <f t="shared" ref="E402:K402" si="132">SUM(E404,E411,E412)</f>
        <v>130700</v>
      </c>
      <c r="F402" s="11">
        <f t="shared" si="132"/>
        <v>130700</v>
      </c>
      <c r="G402" s="55">
        <f t="shared" si="132"/>
        <v>126700</v>
      </c>
      <c r="H402" s="43">
        <f t="shared" si="129"/>
        <v>-4000</v>
      </c>
      <c r="I402" s="11">
        <f t="shared" si="132"/>
        <v>0</v>
      </c>
      <c r="J402" s="11">
        <f t="shared" si="132"/>
        <v>0</v>
      </c>
      <c r="K402" s="11">
        <f t="shared" si="132"/>
        <v>0</v>
      </c>
    </row>
    <row r="403" spans="1:11" ht="24">
      <c r="A403" s="134"/>
      <c r="B403" s="135"/>
      <c r="C403" s="13" t="s">
        <v>12</v>
      </c>
      <c r="D403" s="19">
        <v>14</v>
      </c>
      <c r="E403" s="19">
        <v>14</v>
      </c>
      <c r="F403" s="19">
        <v>14</v>
      </c>
      <c r="G403" s="49">
        <v>14</v>
      </c>
      <c r="H403" s="41">
        <f t="shared" si="129"/>
        <v>0</v>
      </c>
      <c r="I403" s="19"/>
      <c r="J403" s="19"/>
      <c r="K403" s="19"/>
    </row>
    <row r="404" spans="1:11">
      <c r="A404" s="134"/>
      <c r="B404" s="135"/>
      <c r="C404" s="14" t="s">
        <v>13</v>
      </c>
      <c r="D404" s="16">
        <f>SUM(D405:D410)</f>
        <v>105855</v>
      </c>
      <c r="E404" s="16">
        <f t="shared" ref="E404:G404" si="133">SUM(E405:E410)</f>
        <v>130700</v>
      </c>
      <c r="F404" s="16">
        <f t="shared" si="133"/>
        <v>130700</v>
      </c>
      <c r="G404" s="51">
        <f t="shared" si="133"/>
        <v>126700</v>
      </c>
      <c r="H404" s="38">
        <f t="shared" si="129"/>
        <v>-4000</v>
      </c>
      <c r="I404" s="16">
        <f t="shared" ref="I404:K404" si="134">SUM(I405:I410)</f>
        <v>0</v>
      </c>
      <c r="J404" s="16">
        <f t="shared" si="134"/>
        <v>0</v>
      </c>
      <c r="K404" s="16">
        <f t="shared" si="134"/>
        <v>0</v>
      </c>
    </row>
    <row r="405" spans="1:11" ht="24">
      <c r="A405" s="134"/>
      <c r="B405" s="135"/>
      <c r="C405" s="5" t="s">
        <v>14</v>
      </c>
      <c r="D405" s="18">
        <v>38400</v>
      </c>
      <c r="E405" s="18">
        <v>38400</v>
      </c>
      <c r="F405" s="18">
        <v>38400</v>
      </c>
      <c r="G405" s="53">
        <v>38400</v>
      </c>
      <c r="H405" s="42">
        <f t="shared" si="129"/>
        <v>0</v>
      </c>
      <c r="I405" s="18"/>
      <c r="J405" s="18"/>
      <c r="K405" s="18"/>
    </row>
    <row r="406" spans="1:11" ht="24">
      <c r="A406" s="134"/>
      <c r="B406" s="135"/>
      <c r="C406" s="5" t="s">
        <v>15</v>
      </c>
      <c r="D406" s="18">
        <v>67455</v>
      </c>
      <c r="E406" s="18">
        <v>92300</v>
      </c>
      <c r="F406" s="18">
        <v>92300</v>
      </c>
      <c r="G406" s="53">
        <f>92300-4000</f>
        <v>88300</v>
      </c>
      <c r="H406" s="42">
        <f t="shared" si="129"/>
        <v>-4000</v>
      </c>
      <c r="I406" s="18"/>
      <c r="J406" s="18"/>
      <c r="K406" s="18"/>
    </row>
    <row r="407" spans="1:11" ht="15" hidden="1" customHeight="1">
      <c r="A407" s="134"/>
      <c r="B407" s="135"/>
      <c r="C407" s="5" t="s">
        <v>17</v>
      </c>
      <c r="D407" s="18"/>
      <c r="E407" s="18"/>
      <c r="F407" s="18"/>
      <c r="G407" s="53"/>
      <c r="H407" s="42">
        <f t="shared" si="129"/>
        <v>0</v>
      </c>
      <c r="I407" s="18"/>
      <c r="J407" s="18"/>
      <c r="K407" s="18"/>
    </row>
    <row r="408" spans="1:11" ht="15" hidden="1" customHeight="1">
      <c r="A408" s="134"/>
      <c r="B408" s="135"/>
      <c r="C408" s="5" t="s">
        <v>18</v>
      </c>
      <c r="D408" s="18"/>
      <c r="E408" s="18"/>
      <c r="F408" s="18"/>
      <c r="G408" s="53"/>
      <c r="H408" s="42">
        <f t="shared" si="129"/>
        <v>0</v>
      </c>
      <c r="I408" s="18"/>
      <c r="J408" s="18"/>
      <c r="K408" s="18"/>
    </row>
    <row r="409" spans="1:11" ht="36" hidden="1" customHeight="1">
      <c r="A409" s="134"/>
      <c r="B409" s="135"/>
      <c r="C409" s="5" t="s">
        <v>16</v>
      </c>
      <c r="D409" s="18"/>
      <c r="E409" s="18"/>
      <c r="F409" s="18"/>
      <c r="G409" s="53"/>
      <c r="H409" s="42">
        <f t="shared" si="129"/>
        <v>0</v>
      </c>
      <c r="I409" s="18"/>
      <c r="J409" s="18"/>
      <c r="K409" s="18"/>
    </row>
    <row r="410" spans="1:11" ht="15" hidden="1" customHeight="1">
      <c r="A410" s="134"/>
      <c r="B410" s="135"/>
      <c r="C410" s="5" t="s">
        <v>19</v>
      </c>
      <c r="D410" s="18"/>
      <c r="E410" s="18"/>
      <c r="F410" s="18"/>
      <c r="G410" s="53"/>
      <c r="H410" s="42">
        <f t="shared" si="129"/>
        <v>0</v>
      </c>
      <c r="I410" s="18"/>
      <c r="J410" s="18"/>
      <c r="K410" s="18"/>
    </row>
    <row r="411" spans="1:11" ht="20.25" customHeight="1">
      <c r="A411" s="134"/>
      <c r="B411" s="135"/>
      <c r="C411" s="14" t="s">
        <v>20</v>
      </c>
      <c r="D411" s="16">
        <v>500</v>
      </c>
      <c r="E411" s="16"/>
      <c r="F411" s="16"/>
      <c r="G411" s="51"/>
      <c r="H411" s="38">
        <f t="shared" si="129"/>
        <v>0</v>
      </c>
      <c r="I411" s="16"/>
      <c r="J411" s="16"/>
      <c r="K411" s="16"/>
    </row>
    <row r="412" spans="1:11" ht="24" hidden="1" customHeight="1">
      <c r="A412" s="134"/>
      <c r="B412" s="135"/>
      <c r="C412" s="14" t="s">
        <v>21</v>
      </c>
      <c r="D412" s="16"/>
      <c r="E412" s="16"/>
      <c r="F412" s="16"/>
      <c r="G412" s="51"/>
      <c r="H412" s="38">
        <f t="shared" si="129"/>
        <v>0</v>
      </c>
      <c r="I412" s="16"/>
      <c r="J412" s="16"/>
      <c r="K412" s="16"/>
    </row>
    <row r="413" spans="1:11" ht="15" customHeight="1">
      <c r="A413" s="134" t="s">
        <v>93</v>
      </c>
      <c r="B413" s="135" t="s">
        <v>94</v>
      </c>
      <c r="C413" s="6" t="s">
        <v>11</v>
      </c>
      <c r="D413" s="11">
        <f>SUM(D415,D422,D423)</f>
        <v>188999</v>
      </c>
      <c r="E413" s="11">
        <f t="shared" ref="E413:K413" si="135">SUM(E415,E422,E423)</f>
        <v>197000</v>
      </c>
      <c r="F413" s="11">
        <f t="shared" si="135"/>
        <v>197000</v>
      </c>
      <c r="G413" s="55">
        <f t="shared" si="135"/>
        <v>204500</v>
      </c>
      <c r="H413" s="43">
        <f t="shared" si="129"/>
        <v>7500</v>
      </c>
      <c r="I413" s="11">
        <f t="shared" si="135"/>
        <v>0</v>
      </c>
      <c r="J413" s="11">
        <f t="shared" si="135"/>
        <v>0</v>
      </c>
      <c r="K413" s="11">
        <f t="shared" si="135"/>
        <v>0</v>
      </c>
    </row>
    <row r="414" spans="1:11" ht="24">
      <c r="A414" s="134"/>
      <c r="B414" s="135"/>
      <c r="C414" s="13" t="s">
        <v>12</v>
      </c>
      <c r="D414" s="19">
        <v>24</v>
      </c>
      <c r="E414" s="19">
        <v>24</v>
      </c>
      <c r="F414" s="19">
        <v>24</v>
      </c>
      <c r="G414" s="49">
        <v>24</v>
      </c>
      <c r="H414" s="41">
        <f t="shared" si="129"/>
        <v>0</v>
      </c>
      <c r="I414" s="19"/>
      <c r="J414" s="19"/>
      <c r="K414" s="19"/>
    </row>
    <row r="415" spans="1:11">
      <c r="A415" s="134"/>
      <c r="B415" s="135"/>
      <c r="C415" s="14" t="s">
        <v>13</v>
      </c>
      <c r="D415" s="16">
        <f>SUM(D416:D421)</f>
        <v>186947</v>
      </c>
      <c r="E415" s="16">
        <f t="shared" ref="E415:G415" si="136">SUM(E416:E421)</f>
        <v>194681</v>
      </c>
      <c r="F415" s="16">
        <f t="shared" si="136"/>
        <v>197000</v>
      </c>
      <c r="G415" s="51">
        <f t="shared" si="136"/>
        <v>204500</v>
      </c>
      <c r="H415" s="38">
        <f t="shared" si="129"/>
        <v>7500</v>
      </c>
      <c r="I415" s="16">
        <f t="shared" ref="I415:K415" si="137">SUM(I416:I421)</f>
        <v>0</v>
      </c>
      <c r="J415" s="16">
        <f t="shared" si="137"/>
        <v>0</v>
      </c>
      <c r="K415" s="16">
        <f t="shared" si="137"/>
        <v>0</v>
      </c>
    </row>
    <row r="416" spans="1:11" ht="24">
      <c r="A416" s="134"/>
      <c r="B416" s="135"/>
      <c r="C416" s="5" t="s">
        <v>14</v>
      </c>
      <c r="D416" s="18">
        <v>68880</v>
      </c>
      <c r="E416" s="18">
        <v>68900</v>
      </c>
      <c r="F416" s="18">
        <v>68900</v>
      </c>
      <c r="G416" s="53">
        <v>68900</v>
      </c>
      <c r="H416" s="42">
        <f t="shared" si="129"/>
        <v>0</v>
      </c>
      <c r="I416" s="18"/>
      <c r="J416" s="18"/>
      <c r="K416" s="18"/>
    </row>
    <row r="417" spans="1:11" ht="24">
      <c r="A417" s="134"/>
      <c r="B417" s="135"/>
      <c r="C417" s="5" t="s">
        <v>15</v>
      </c>
      <c r="D417" s="18">
        <v>118067</v>
      </c>
      <c r="E417" s="18">
        <f>128100-2319</f>
        <v>125781</v>
      </c>
      <c r="F417" s="18">
        <v>128100</v>
      </c>
      <c r="G417" s="53">
        <f>143100-7500</f>
        <v>135600</v>
      </c>
      <c r="H417" s="42">
        <f t="shared" si="129"/>
        <v>7500</v>
      </c>
      <c r="I417" s="18"/>
      <c r="J417" s="18"/>
      <c r="K417" s="18"/>
    </row>
    <row r="418" spans="1:11" ht="15" hidden="1" customHeight="1">
      <c r="A418" s="134"/>
      <c r="B418" s="135"/>
      <c r="C418" s="5" t="s">
        <v>17</v>
      </c>
      <c r="D418" s="18"/>
      <c r="E418" s="18"/>
      <c r="F418" s="18"/>
      <c r="G418" s="53"/>
      <c r="H418" s="42">
        <f t="shared" si="129"/>
        <v>0</v>
      </c>
      <c r="I418" s="18"/>
      <c r="J418" s="18"/>
      <c r="K418" s="18"/>
    </row>
    <row r="419" spans="1:11" ht="15" hidden="1" customHeight="1">
      <c r="A419" s="134"/>
      <c r="B419" s="135"/>
      <c r="C419" s="5" t="s">
        <v>18</v>
      </c>
      <c r="D419" s="18"/>
      <c r="E419" s="18"/>
      <c r="F419" s="18"/>
      <c r="G419" s="53"/>
      <c r="H419" s="42">
        <f t="shared" si="129"/>
        <v>0</v>
      </c>
      <c r="I419" s="18"/>
      <c r="J419" s="18"/>
      <c r="K419" s="18"/>
    </row>
    <row r="420" spans="1:11" ht="36" hidden="1" customHeight="1">
      <c r="A420" s="134"/>
      <c r="B420" s="135"/>
      <c r="C420" s="5" t="s">
        <v>16</v>
      </c>
      <c r="D420" s="18"/>
      <c r="E420" s="18"/>
      <c r="F420" s="18"/>
      <c r="G420" s="53"/>
      <c r="H420" s="42">
        <f t="shared" si="129"/>
        <v>0</v>
      </c>
      <c r="I420" s="18"/>
      <c r="J420" s="18"/>
      <c r="K420" s="18"/>
    </row>
    <row r="421" spans="1:11" ht="15" hidden="1" customHeight="1">
      <c r="A421" s="134"/>
      <c r="B421" s="135"/>
      <c r="C421" s="5" t="s">
        <v>19</v>
      </c>
      <c r="D421" s="18"/>
      <c r="E421" s="18"/>
      <c r="F421" s="18"/>
      <c r="G421" s="53"/>
      <c r="H421" s="42">
        <f t="shared" si="129"/>
        <v>0</v>
      </c>
      <c r="I421" s="18"/>
      <c r="J421" s="18"/>
      <c r="K421" s="18"/>
    </row>
    <row r="422" spans="1:11" ht="22.5" customHeight="1">
      <c r="A422" s="134"/>
      <c r="B422" s="135"/>
      <c r="C422" s="14" t="s">
        <v>20</v>
      </c>
      <c r="D422" s="16">
        <v>2052</v>
      </c>
      <c r="E422" s="16">
        <v>2319</v>
      </c>
      <c r="F422" s="16"/>
      <c r="G422" s="51"/>
      <c r="H422" s="38">
        <f t="shared" si="129"/>
        <v>0</v>
      </c>
      <c r="I422" s="16"/>
      <c r="J422" s="16"/>
      <c r="K422" s="16"/>
    </row>
    <row r="423" spans="1:11" ht="24" hidden="1" customHeight="1">
      <c r="A423" s="134"/>
      <c r="B423" s="135"/>
      <c r="C423" s="14" t="s">
        <v>21</v>
      </c>
      <c r="D423" s="16"/>
      <c r="E423" s="16"/>
      <c r="F423" s="16"/>
      <c r="G423" s="51"/>
      <c r="H423" s="38">
        <f t="shared" si="129"/>
        <v>0</v>
      </c>
      <c r="I423" s="16"/>
      <c r="J423" s="16"/>
      <c r="K423" s="16"/>
    </row>
    <row r="424" spans="1:11" ht="33" customHeight="1">
      <c r="A424" s="134" t="s">
        <v>95</v>
      </c>
      <c r="B424" s="135" t="s">
        <v>96</v>
      </c>
      <c r="C424" s="6" t="s">
        <v>11</v>
      </c>
      <c r="D424" s="11">
        <f>SUM(D426,D433,D434)</f>
        <v>64314</v>
      </c>
      <c r="E424" s="11">
        <f t="shared" ref="E424:K424" si="138">SUM(E426,E433,E434)</f>
        <v>82400</v>
      </c>
      <c r="F424" s="11">
        <f t="shared" si="138"/>
        <v>82400</v>
      </c>
      <c r="G424" s="55">
        <f t="shared" si="138"/>
        <v>129560</v>
      </c>
      <c r="H424" s="43">
        <f t="shared" si="129"/>
        <v>47160</v>
      </c>
      <c r="I424" s="11">
        <f t="shared" si="138"/>
        <v>0</v>
      </c>
      <c r="J424" s="11">
        <f t="shared" si="138"/>
        <v>0</v>
      </c>
      <c r="K424" s="11">
        <f t="shared" si="138"/>
        <v>0</v>
      </c>
    </row>
    <row r="425" spans="1:11" ht="24">
      <c r="A425" s="134"/>
      <c r="B425" s="135"/>
      <c r="C425" s="13" t="s">
        <v>12</v>
      </c>
      <c r="D425" s="19">
        <v>14</v>
      </c>
      <c r="E425" s="19">
        <v>14</v>
      </c>
      <c r="F425" s="19">
        <v>14</v>
      </c>
      <c r="G425" s="49">
        <v>15</v>
      </c>
      <c r="H425" s="41">
        <f t="shared" si="129"/>
        <v>1</v>
      </c>
      <c r="I425" s="19"/>
      <c r="J425" s="19"/>
      <c r="K425" s="19"/>
    </row>
    <row r="426" spans="1:11">
      <c r="A426" s="134"/>
      <c r="B426" s="135"/>
      <c r="C426" s="14" t="s">
        <v>13</v>
      </c>
      <c r="D426" s="16">
        <f>SUM(D427:D432)</f>
        <v>64314</v>
      </c>
      <c r="E426" s="16">
        <f t="shared" ref="E426:G426" si="139">SUM(E427:E432)</f>
        <v>82400</v>
      </c>
      <c r="F426" s="16">
        <f t="shared" si="139"/>
        <v>82400</v>
      </c>
      <c r="G426" s="51">
        <f t="shared" si="139"/>
        <v>129560</v>
      </c>
      <c r="H426" s="38">
        <f t="shared" si="129"/>
        <v>47160</v>
      </c>
      <c r="I426" s="16">
        <f t="shared" ref="I426:K426" si="140">SUM(I427:I432)</f>
        <v>0</v>
      </c>
      <c r="J426" s="16">
        <f t="shared" si="140"/>
        <v>0</v>
      </c>
      <c r="K426" s="16">
        <f t="shared" si="140"/>
        <v>0</v>
      </c>
    </row>
    <row r="427" spans="1:11" ht="28.5" customHeight="1">
      <c r="A427" s="134"/>
      <c r="B427" s="135"/>
      <c r="C427" s="5" t="s">
        <v>14</v>
      </c>
      <c r="D427" s="18">
        <v>38400</v>
      </c>
      <c r="E427" s="18">
        <v>38400</v>
      </c>
      <c r="F427" s="18">
        <v>38400</v>
      </c>
      <c r="G427" s="53">
        <f>38400+2160</f>
        <v>40560</v>
      </c>
      <c r="H427" s="42">
        <f t="shared" si="129"/>
        <v>2160</v>
      </c>
      <c r="I427" s="18"/>
      <c r="J427" s="18"/>
      <c r="K427" s="18"/>
    </row>
    <row r="428" spans="1:11" ht="33.75" customHeight="1" thickBot="1">
      <c r="A428" s="134"/>
      <c r="B428" s="135"/>
      <c r="C428" s="5" t="s">
        <v>15</v>
      </c>
      <c r="D428" s="18">
        <v>25914</v>
      </c>
      <c r="E428" s="18">
        <v>44000</v>
      </c>
      <c r="F428" s="18">
        <v>44000</v>
      </c>
      <c r="G428" s="53">
        <f>44000+18660+4900+20000+400+2000-960</f>
        <v>89000</v>
      </c>
      <c r="H428" s="42">
        <f t="shared" si="129"/>
        <v>45000</v>
      </c>
      <c r="I428" s="18"/>
      <c r="J428" s="18"/>
      <c r="K428" s="18"/>
    </row>
    <row r="429" spans="1:11" ht="15.75" hidden="1" customHeight="1" thickBot="1">
      <c r="A429" s="134"/>
      <c r="B429" s="135"/>
      <c r="C429" s="5" t="s">
        <v>17</v>
      </c>
      <c r="D429" s="18"/>
      <c r="E429" s="18"/>
      <c r="F429" s="18"/>
      <c r="G429" s="53"/>
      <c r="H429" s="42">
        <f t="shared" si="129"/>
        <v>0</v>
      </c>
      <c r="I429" s="18"/>
      <c r="J429" s="18"/>
      <c r="K429" s="18"/>
    </row>
    <row r="430" spans="1:11" ht="15.75" hidden="1" customHeight="1" thickBot="1">
      <c r="A430" s="134"/>
      <c r="B430" s="135"/>
      <c r="C430" s="5" t="s">
        <v>18</v>
      </c>
      <c r="D430" s="18"/>
      <c r="E430" s="18"/>
      <c r="F430" s="18"/>
      <c r="G430" s="53"/>
      <c r="H430" s="42">
        <f t="shared" si="129"/>
        <v>0</v>
      </c>
      <c r="I430" s="18"/>
      <c r="J430" s="18"/>
      <c r="K430" s="18"/>
    </row>
    <row r="431" spans="1:11" ht="36.75" hidden="1" customHeight="1" thickBot="1">
      <c r="A431" s="134"/>
      <c r="B431" s="135"/>
      <c r="C431" s="5" t="s">
        <v>16</v>
      </c>
      <c r="D431" s="18"/>
      <c r="E431" s="18"/>
      <c r="F431" s="18"/>
      <c r="G431" s="53"/>
      <c r="H431" s="42">
        <f t="shared" si="129"/>
        <v>0</v>
      </c>
      <c r="I431" s="18"/>
      <c r="J431" s="18"/>
      <c r="K431" s="18"/>
    </row>
    <row r="432" spans="1:11" ht="15.75" hidden="1" customHeight="1" thickBot="1">
      <c r="A432" s="134"/>
      <c r="B432" s="135"/>
      <c r="C432" s="5" t="s">
        <v>19</v>
      </c>
      <c r="D432" s="18"/>
      <c r="E432" s="18"/>
      <c r="F432" s="18"/>
      <c r="G432" s="53"/>
      <c r="H432" s="42">
        <f t="shared" si="129"/>
        <v>0</v>
      </c>
      <c r="I432" s="18"/>
      <c r="J432" s="18"/>
      <c r="K432" s="18"/>
    </row>
    <row r="433" spans="1:11" ht="36.75" hidden="1" customHeight="1" thickBot="1">
      <c r="A433" s="134"/>
      <c r="B433" s="135"/>
      <c r="C433" s="14" t="s">
        <v>20</v>
      </c>
      <c r="D433" s="16"/>
      <c r="E433" s="16"/>
      <c r="F433" s="16"/>
      <c r="G433" s="51"/>
      <c r="H433" s="38">
        <f t="shared" si="129"/>
        <v>0</v>
      </c>
      <c r="I433" s="16"/>
      <c r="J433" s="16"/>
      <c r="K433" s="16"/>
    </row>
    <row r="434" spans="1:11" ht="24.75" hidden="1" customHeight="1" thickBot="1">
      <c r="A434" s="178"/>
      <c r="B434" s="159"/>
      <c r="C434" s="15" t="s">
        <v>21</v>
      </c>
      <c r="D434" s="17"/>
      <c r="E434" s="17"/>
      <c r="F434" s="17"/>
      <c r="G434" s="65"/>
      <c r="H434" s="40">
        <f t="shared" si="129"/>
        <v>0</v>
      </c>
      <c r="I434" s="17"/>
      <c r="J434" s="17"/>
      <c r="K434" s="17"/>
    </row>
    <row r="435" spans="1:11">
      <c r="A435" s="138" t="s">
        <v>98</v>
      </c>
      <c r="B435" s="156" t="s">
        <v>97</v>
      </c>
      <c r="C435" s="8" t="s">
        <v>11</v>
      </c>
      <c r="D435" s="10">
        <f>SUM(D437,D444,D445)</f>
        <v>4556157</v>
      </c>
      <c r="E435" s="10">
        <f t="shared" ref="E435:K435" si="141">SUM(E437,E444,E445)</f>
        <v>4573600</v>
      </c>
      <c r="F435" s="10">
        <f t="shared" si="141"/>
        <v>4544220</v>
      </c>
      <c r="G435" s="47">
        <f t="shared" si="141"/>
        <v>4867580</v>
      </c>
      <c r="H435" s="36">
        <f t="shared" si="129"/>
        <v>323360</v>
      </c>
      <c r="I435" s="10">
        <f t="shared" si="141"/>
        <v>0</v>
      </c>
      <c r="J435" s="10">
        <f t="shared" si="141"/>
        <v>0</v>
      </c>
      <c r="K435" s="10">
        <f t="shared" si="141"/>
        <v>0</v>
      </c>
    </row>
    <row r="436" spans="1:11" ht="24">
      <c r="A436" s="139"/>
      <c r="B436" s="157"/>
      <c r="C436" s="13" t="s">
        <v>12</v>
      </c>
      <c r="D436" s="19">
        <f>SUM(D447,D458,D469,D480,D491,D502,D513)</f>
        <v>855</v>
      </c>
      <c r="E436" s="19">
        <f t="shared" ref="E436:K436" si="142">SUM(E447,E458,E469,E480,E491,E502,E513)</f>
        <v>855</v>
      </c>
      <c r="F436" s="19">
        <f t="shared" si="142"/>
        <v>855</v>
      </c>
      <c r="G436" s="49">
        <f t="shared" si="142"/>
        <v>853</v>
      </c>
      <c r="H436" s="41">
        <f t="shared" si="129"/>
        <v>-2</v>
      </c>
      <c r="I436" s="19">
        <f t="shared" si="142"/>
        <v>0</v>
      </c>
      <c r="J436" s="19">
        <f t="shared" si="142"/>
        <v>0</v>
      </c>
      <c r="K436" s="19">
        <f t="shared" si="142"/>
        <v>0</v>
      </c>
    </row>
    <row r="437" spans="1:11">
      <c r="A437" s="139"/>
      <c r="B437" s="157"/>
      <c r="C437" s="14" t="s">
        <v>13</v>
      </c>
      <c r="D437" s="16">
        <f>SUM(D438:D443)</f>
        <v>4306700</v>
      </c>
      <c r="E437" s="16">
        <f t="shared" ref="E437:G437" si="143">SUM(E438:E443)</f>
        <v>4535200</v>
      </c>
      <c r="F437" s="16">
        <f t="shared" si="143"/>
        <v>4534220</v>
      </c>
      <c r="G437" s="51">
        <f t="shared" si="143"/>
        <v>4519880</v>
      </c>
      <c r="H437" s="38">
        <f t="shared" si="129"/>
        <v>-14340</v>
      </c>
      <c r="I437" s="16">
        <f t="shared" ref="I437:K437" si="144">SUM(I438:I443)</f>
        <v>0</v>
      </c>
      <c r="J437" s="16">
        <f t="shared" si="144"/>
        <v>0</v>
      </c>
      <c r="K437" s="16">
        <f t="shared" si="144"/>
        <v>0</v>
      </c>
    </row>
    <row r="438" spans="1:11" ht="24">
      <c r="A438" s="139"/>
      <c r="B438" s="157"/>
      <c r="C438" s="5" t="s">
        <v>14</v>
      </c>
      <c r="D438" s="18">
        <f t="shared" ref="D438:K445" si="145">SUM(D449,D460,D471,D482,D493,D504,D515)</f>
        <v>4017501</v>
      </c>
      <c r="E438" s="18">
        <f t="shared" si="145"/>
        <v>4031434</v>
      </c>
      <c r="F438" s="18">
        <f t="shared" si="145"/>
        <v>4032200</v>
      </c>
      <c r="G438" s="53">
        <f t="shared" si="145"/>
        <v>4032200</v>
      </c>
      <c r="H438" s="42">
        <f t="shared" si="129"/>
        <v>0</v>
      </c>
      <c r="I438" s="18">
        <f t="shared" si="145"/>
        <v>0</v>
      </c>
      <c r="J438" s="18">
        <f t="shared" si="145"/>
        <v>0</v>
      </c>
      <c r="K438" s="18">
        <f t="shared" si="145"/>
        <v>0</v>
      </c>
    </row>
    <row r="439" spans="1:11" ht="24">
      <c r="A439" s="139"/>
      <c r="B439" s="157"/>
      <c r="C439" s="5" t="s">
        <v>15</v>
      </c>
      <c r="D439" s="18">
        <f t="shared" si="145"/>
        <v>287774</v>
      </c>
      <c r="E439" s="18">
        <f t="shared" si="145"/>
        <v>499142</v>
      </c>
      <c r="F439" s="18">
        <f t="shared" si="145"/>
        <v>498920</v>
      </c>
      <c r="G439" s="53">
        <f t="shared" si="145"/>
        <v>477580</v>
      </c>
      <c r="H439" s="42">
        <f t="shared" si="129"/>
        <v>-21340</v>
      </c>
      <c r="I439" s="18">
        <f t="shared" si="145"/>
        <v>0</v>
      </c>
      <c r="J439" s="18">
        <f t="shared" si="145"/>
        <v>0</v>
      </c>
      <c r="K439" s="18">
        <f t="shared" si="145"/>
        <v>0</v>
      </c>
    </row>
    <row r="440" spans="1:11" ht="15" hidden="1" customHeight="1">
      <c r="A440" s="139"/>
      <c r="B440" s="157"/>
      <c r="C440" s="5" t="s">
        <v>17</v>
      </c>
      <c r="D440" s="18">
        <f t="shared" si="145"/>
        <v>0</v>
      </c>
      <c r="E440" s="18">
        <f t="shared" si="145"/>
        <v>0</v>
      </c>
      <c r="F440" s="18">
        <f t="shared" si="145"/>
        <v>0</v>
      </c>
      <c r="G440" s="53">
        <f t="shared" si="145"/>
        <v>0</v>
      </c>
      <c r="H440" s="42">
        <f t="shared" si="129"/>
        <v>0</v>
      </c>
      <c r="I440" s="18">
        <f t="shared" si="145"/>
        <v>0</v>
      </c>
      <c r="J440" s="18">
        <f t="shared" si="145"/>
        <v>0</v>
      </c>
      <c r="K440" s="18">
        <f t="shared" si="145"/>
        <v>0</v>
      </c>
    </row>
    <row r="441" spans="1:11" ht="15" hidden="1" customHeight="1">
      <c r="A441" s="139"/>
      <c r="B441" s="157"/>
      <c r="C441" s="5" t="s">
        <v>18</v>
      </c>
      <c r="D441" s="18">
        <f t="shared" si="145"/>
        <v>0</v>
      </c>
      <c r="E441" s="18">
        <f t="shared" si="145"/>
        <v>0</v>
      </c>
      <c r="F441" s="18">
        <f t="shared" si="145"/>
        <v>0</v>
      </c>
      <c r="G441" s="53">
        <f t="shared" si="145"/>
        <v>0</v>
      </c>
      <c r="H441" s="42">
        <f t="shared" si="129"/>
        <v>0</v>
      </c>
      <c r="I441" s="18">
        <f t="shared" si="145"/>
        <v>0</v>
      </c>
      <c r="J441" s="18">
        <f t="shared" si="145"/>
        <v>0</v>
      </c>
      <c r="K441" s="18">
        <f t="shared" si="145"/>
        <v>0</v>
      </c>
    </row>
    <row r="442" spans="1:11" ht="36" hidden="1" customHeight="1">
      <c r="A442" s="139"/>
      <c r="B442" s="157"/>
      <c r="C442" s="5" t="s">
        <v>16</v>
      </c>
      <c r="D442" s="18">
        <f t="shared" si="145"/>
        <v>0</v>
      </c>
      <c r="E442" s="18">
        <f t="shared" si="145"/>
        <v>1524</v>
      </c>
      <c r="F442" s="18">
        <f t="shared" si="145"/>
        <v>0</v>
      </c>
      <c r="G442" s="53">
        <f t="shared" si="145"/>
        <v>0</v>
      </c>
      <c r="H442" s="42">
        <f t="shared" si="129"/>
        <v>0</v>
      </c>
      <c r="I442" s="18">
        <f t="shared" si="145"/>
        <v>0</v>
      </c>
      <c r="J442" s="18">
        <f t="shared" si="145"/>
        <v>0</v>
      </c>
      <c r="K442" s="18">
        <f t="shared" si="145"/>
        <v>0</v>
      </c>
    </row>
    <row r="443" spans="1:11">
      <c r="A443" s="139"/>
      <c r="B443" s="157"/>
      <c r="C443" s="5" t="s">
        <v>19</v>
      </c>
      <c r="D443" s="18">
        <f t="shared" si="145"/>
        <v>1425</v>
      </c>
      <c r="E443" s="18">
        <f t="shared" si="145"/>
        <v>3100</v>
      </c>
      <c r="F443" s="18">
        <f t="shared" si="145"/>
        <v>3100</v>
      </c>
      <c r="G443" s="53">
        <f t="shared" si="145"/>
        <v>10100</v>
      </c>
      <c r="H443" s="42">
        <f t="shared" si="129"/>
        <v>7000</v>
      </c>
      <c r="I443" s="18">
        <f t="shared" si="145"/>
        <v>0</v>
      </c>
      <c r="J443" s="18">
        <f t="shared" si="145"/>
        <v>0</v>
      </c>
      <c r="K443" s="18">
        <f t="shared" si="145"/>
        <v>0</v>
      </c>
    </row>
    <row r="444" spans="1:11" ht="36.75" thickBot="1">
      <c r="A444" s="139"/>
      <c r="B444" s="157"/>
      <c r="C444" s="14" t="s">
        <v>20</v>
      </c>
      <c r="D444" s="16">
        <f t="shared" si="145"/>
        <v>249457</v>
      </c>
      <c r="E444" s="16">
        <f t="shared" si="145"/>
        <v>38400</v>
      </c>
      <c r="F444" s="16">
        <f t="shared" si="145"/>
        <v>10000</v>
      </c>
      <c r="G444" s="51">
        <f t="shared" si="145"/>
        <v>347700</v>
      </c>
      <c r="H444" s="38">
        <f t="shared" si="129"/>
        <v>337700</v>
      </c>
      <c r="I444" s="16">
        <f t="shared" si="145"/>
        <v>0</v>
      </c>
      <c r="J444" s="16">
        <f t="shared" si="145"/>
        <v>0</v>
      </c>
      <c r="K444" s="16">
        <f t="shared" si="145"/>
        <v>0</v>
      </c>
    </row>
    <row r="445" spans="1:11" ht="24.75" hidden="1" customHeight="1" thickBot="1">
      <c r="A445" s="140"/>
      <c r="B445" s="158"/>
      <c r="C445" s="15" t="s">
        <v>21</v>
      </c>
      <c r="D445" s="17">
        <f t="shared" si="145"/>
        <v>0</v>
      </c>
      <c r="E445" s="17">
        <f t="shared" si="145"/>
        <v>0</v>
      </c>
      <c r="F445" s="17">
        <f t="shared" si="145"/>
        <v>0</v>
      </c>
      <c r="G445" s="65">
        <f t="shared" si="145"/>
        <v>0</v>
      </c>
      <c r="H445" s="40">
        <f t="shared" si="129"/>
        <v>0</v>
      </c>
      <c r="I445" s="17">
        <f t="shared" si="145"/>
        <v>0</v>
      </c>
      <c r="J445" s="17">
        <f t="shared" si="145"/>
        <v>0</v>
      </c>
      <c r="K445" s="17">
        <f t="shared" si="145"/>
        <v>0</v>
      </c>
    </row>
    <row r="446" spans="1:11" ht="15" customHeight="1">
      <c r="A446" s="121" t="s">
        <v>106</v>
      </c>
      <c r="B446" s="150" t="s">
        <v>99</v>
      </c>
      <c r="C446" s="46" t="s">
        <v>11</v>
      </c>
      <c r="D446" s="47">
        <f>SUM(D448,D455,D456)</f>
        <v>1229687</v>
      </c>
      <c r="E446" s="47">
        <f t="shared" ref="E446:K446" si="146">SUM(E448,E455,E456)</f>
        <v>1276600</v>
      </c>
      <c r="F446" s="47">
        <f t="shared" si="146"/>
        <v>1276600</v>
      </c>
      <c r="G446" s="47">
        <f t="shared" si="146"/>
        <v>1579400</v>
      </c>
      <c r="H446" s="36">
        <f t="shared" si="129"/>
        <v>302800</v>
      </c>
      <c r="I446" s="47">
        <f t="shared" si="146"/>
        <v>0</v>
      </c>
      <c r="J446" s="47">
        <f t="shared" si="146"/>
        <v>0</v>
      </c>
      <c r="K446" s="47">
        <f t="shared" si="146"/>
        <v>0</v>
      </c>
    </row>
    <row r="447" spans="1:11" ht="24">
      <c r="A447" s="120"/>
      <c r="B447" s="146"/>
      <c r="C447" s="48" t="s">
        <v>12</v>
      </c>
      <c r="D447" s="49">
        <v>252</v>
      </c>
      <c r="E447" s="49">
        <v>252</v>
      </c>
      <c r="F447" s="49">
        <v>252</v>
      </c>
      <c r="G447" s="49">
        <v>252</v>
      </c>
      <c r="H447" s="41">
        <f t="shared" si="129"/>
        <v>0</v>
      </c>
      <c r="I447" s="49"/>
      <c r="J447" s="49"/>
      <c r="K447" s="49"/>
    </row>
    <row r="448" spans="1:11">
      <c r="A448" s="120"/>
      <c r="B448" s="146"/>
      <c r="C448" s="50" t="s">
        <v>13</v>
      </c>
      <c r="D448" s="51">
        <f>SUM(D449:D454)</f>
        <v>1212335</v>
      </c>
      <c r="E448" s="51">
        <f t="shared" ref="E448:G448" si="147">SUM(E449:E454)</f>
        <v>1276600</v>
      </c>
      <c r="F448" s="51">
        <f t="shared" si="147"/>
        <v>1276600</v>
      </c>
      <c r="G448" s="51">
        <f t="shared" si="147"/>
        <v>1276600</v>
      </c>
      <c r="H448" s="38">
        <f t="shared" si="129"/>
        <v>0</v>
      </c>
      <c r="I448" s="51">
        <f t="shared" ref="I448:K448" si="148">SUM(I449:I454)</f>
        <v>0</v>
      </c>
      <c r="J448" s="51">
        <f t="shared" si="148"/>
        <v>0</v>
      </c>
      <c r="K448" s="51">
        <f t="shared" si="148"/>
        <v>0</v>
      </c>
    </row>
    <row r="449" spans="1:11" ht="24">
      <c r="A449" s="120"/>
      <c r="B449" s="146"/>
      <c r="C449" s="52" t="s">
        <v>14</v>
      </c>
      <c r="D449" s="53">
        <v>1191975</v>
      </c>
      <c r="E449" s="53">
        <f>1198100</f>
        <v>1198100</v>
      </c>
      <c r="F449" s="53">
        <v>1198100</v>
      </c>
      <c r="G449" s="53">
        <v>1198100</v>
      </c>
      <c r="H449" s="42">
        <f t="shared" si="129"/>
        <v>0</v>
      </c>
      <c r="I449" s="53"/>
      <c r="J449" s="53"/>
      <c r="K449" s="53"/>
    </row>
    <row r="450" spans="1:11" ht="24">
      <c r="A450" s="120"/>
      <c r="B450" s="146"/>
      <c r="C450" s="52" t="s">
        <v>15</v>
      </c>
      <c r="D450" s="53">
        <v>20360</v>
      </c>
      <c r="E450" s="53">
        <f>77500</f>
        <v>77500</v>
      </c>
      <c r="F450" s="53">
        <v>77500</v>
      </c>
      <c r="G450" s="53">
        <v>77500</v>
      </c>
      <c r="H450" s="42">
        <f t="shared" si="129"/>
        <v>0</v>
      </c>
      <c r="I450" s="53"/>
      <c r="J450" s="53"/>
      <c r="K450" s="53"/>
    </row>
    <row r="451" spans="1:11" ht="15" hidden="1" customHeight="1">
      <c r="A451" s="120"/>
      <c r="B451" s="146"/>
      <c r="C451" s="52" t="s">
        <v>17</v>
      </c>
      <c r="D451" s="53"/>
      <c r="E451" s="53"/>
      <c r="F451" s="53"/>
      <c r="G451" s="53"/>
      <c r="H451" s="42">
        <f t="shared" si="129"/>
        <v>0</v>
      </c>
      <c r="I451" s="53"/>
      <c r="J451" s="53"/>
      <c r="K451" s="53"/>
    </row>
    <row r="452" spans="1:11" ht="15" hidden="1" customHeight="1">
      <c r="A452" s="120"/>
      <c r="B452" s="146"/>
      <c r="C452" s="52" t="s">
        <v>18</v>
      </c>
      <c r="D452" s="53"/>
      <c r="E452" s="53"/>
      <c r="F452" s="53"/>
      <c r="G452" s="53"/>
      <c r="H452" s="42">
        <f t="shared" si="129"/>
        <v>0</v>
      </c>
      <c r="I452" s="53"/>
      <c r="J452" s="53"/>
      <c r="K452" s="53"/>
    </row>
    <row r="453" spans="1:11" ht="36" hidden="1" customHeight="1">
      <c r="A453" s="120"/>
      <c r="B453" s="146"/>
      <c r="C453" s="52" t="s">
        <v>16</v>
      </c>
      <c r="D453" s="53"/>
      <c r="E453" s="53"/>
      <c r="F453" s="53"/>
      <c r="G453" s="53"/>
      <c r="H453" s="42">
        <f t="shared" si="129"/>
        <v>0</v>
      </c>
      <c r="I453" s="53"/>
      <c r="J453" s="53"/>
      <c r="K453" s="53"/>
    </row>
    <row r="454" spans="1:11">
      <c r="A454" s="120"/>
      <c r="B454" s="146"/>
      <c r="C454" s="52" t="s">
        <v>19</v>
      </c>
      <c r="D454" s="53"/>
      <c r="E454" s="53">
        <v>1000</v>
      </c>
      <c r="F454" s="53">
        <v>1000</v>
      </c>
      <c r="G454" s="53">
        <v>1000</v>
      </c>
      <c r="H454" s="42">
        <f t="shared" si="129"/>
        <v>0</v>
      </c>
      <c r="I454" s="53"/>
      <c r="J454" s="53"/>
      <c r="K454" s="53"/>
    </row>
    <row r="455" spans="1:11" ht="21" customHeight="1">
      <c r="A455" s="120"/>
      <c r="B455" s="146"/>
      <c r="C455" s="50" t="s">
        <v>20</v>
      </c>
      <c r="D455" s="51">
        <v>17352</v>
      </c>
      <c r="E455" s="51"/>
      <c r="F455" s="51"/>
      <c r="G455" s="51">
        <f>352295-49495</f>
        <v>302800</v>
      </c>
      <c r="H455" s="38">
        <f t="shared" ref="H455:H518" si="149">G455-F455</f>
        <v>302800</v>
      </c>
      <c r="I455" s="51"/>
      <c r="J455" s="51"/>
      <c r="K455" s="51"/>
    </row>
    <row r="456" spans="1:11" ht="24.75" hidden="1" customHeight="1" thickBot="1">
      <c r="A456" s="120"/>
      <c r="B456" s="146"/>
      <c r="C456" s="50" t="s">
        <v>21</v>
      </c>
      <c r="D456" s="51"/>
      <c r="E456" s="51"/>
      <c r="F456" s="51"/>
      <c r="G456" s="51"/>
      <c r="H456" s="40">
        <f t="shared" si="149"/>
        <v>0</v>
      </c>
      <c r="I456" s="51"/>
      <c r="J456" s="51"/>
      <c r="K456" s="51"/>
    </row>
    <row r="457" spans="1:11">
      <c r="A457" s="134" t="s">
        <v>107</v>
      </c>
      <c r="B457" s="135" t="s">
        <v>100</v>
      </c>
      <c r="C457" s="6" t="s">
        <v>11</v>
      </c>
      <c r="D457" s="11">
        <f>SUM(D459,D466,D467)</f>
        <v>1312813</v>
      </c>
      <c r="E457" s="11">
        <f t="shared" ref="E457:K457" si="150">SUM(E459,E466,E467)</f>
        <v>1219100</v>
      </c>
      <c r="F457" s="11">
        <f t="shared" si="150"/>
        <v>1219120</v>
      </c>
      <c r="G457" s="55">
        <f t="shared" si="150"/>
        <v>1226120</v>
      </c>
      <c r="H457" s="43">
        <f t="shared" si="149"/>
        <v>7000</v>
      </c>
      <c r="I457" s="11">
        <f t="shared" si="150"/>
        <v>0</v>
      </c>
      <c r="J457" s="11">
        <f t="shared" si="150"/>
        <v>0</v>
      </c>
      <c r="K457" s="11">
        <f t="shared" si="150"/>
        <v>0</v>
      </c>
    </row>
    <row r="458" spans="1:11" ht="24">
      <c r="A458" s="134"/>
      <c r="B458" s="135"/>
      <c r="C458" s="13" t="s">
        <v>12</v>
      </c>
      <c r="D458" s="19">
        <v>229</v>
      </c>
      <c r="E458" s="19">
        <v>229</v>
      </c>
      <c r="F458" s="19">
        <v>229</v>
      </c>
      <c r="G458" s="49">
        <v>227</v>
      </c>
      <c r="H458" s="41">
        <f t="shared" si="149"/>
        <v>-2</v>
      </c>
      <c r="I458" s="19"/>
      <c r="J458" s="19"/>
      <c r="K458" s="19"/>
    </row>
    <row r="459" spans="1:11">
      <c r="A459" s="134"/>
      <c r="B459" s="135"/>
      <c r="C459" s="14" t="s">
        <v>13</v>
      </c>
      <c r="D459" s="16">
        <f>SUM(D460:D465)</f>
        <v>1103853</v>
      </c>
      <c r="E459" s="16">
        <f t="shared" ref="E459:G459" si="151">SUM(E460:E465)</f>
        <v>1210100</v>
      </c>
      <c r="F459" s="16">
        <f t="shared" si="151"/>
        <v>1209120</v>
      </c>
      <c r="G459" s="51">
        <f t="shared" si="151"/>
        <v>1216120</v>
      </c>
      <c r="H459" s="38">
        <f t="shared" si="149"/>
        <v>7000</v>
      </c>
      <c r="I459" s="16">
        <f t="shared" ref="I459:K459" si="152">SUM(I460:I465)</f>
        <v>0</v>
      </c>
      <c r="J459" s="16">
        <f t="shared" si="152"/>
        <v>0</v>
      </c>
      <c r="K459" s="16">
        <f t="shared" si="152"/>
        <v>0</v>
      </c>
    </row>
    <row r="460" spans="1:11" ht="24">
      <c r="A460" s="134"/>
      <c r="B460" s="135"/>
      <c r="C460" s="5" t="s">
        <v>14</v>
      </c>
      <c r="D460" s="18">
        <v>1081095</v>
      </c>
      <c r="E460" s="18">
        <v>1081100</v>
      </c>
      <c r="F460" s="18">
        <v>1081100</v>
      </c>
      <c r="G460" s="53">
        <v>1081100</v>
      </c>
      <c r="H460" s="42">
        <f t="shared" si="149"/>
        <v>0</v>
      </c>
      <c r="I460" s="18"/>
      <c r="J460" s="18"/>
      <c r="K460" s="18"/>
    </row>
    <row r="461" spans="1:11" ht="24">
      <c r="A461" s="134"/>
      <c r="B461" s="135"/>
      <c r="C461" s="5" t="s">
        <v>15</v>
      </c>
      <c r="D461" s="18">
        <v>21893</v>
      </c>
      <c r="E461" s="18">
        <f>67100+61000</f>
        <v>128100</v>
      </c>
      <c r="F461" s="18">
        <f>127150-30</f>
        <v>127120</v>
      </c>
      <c r="G461" s="53">
        <v>127120</v>
      </c>
      <c r="H461" s="42">
        <f t="shared" si="149"/>
        <v>0</v>
      </c>
      <c r="I461" s="18"/>
      <c r="J461" s="18"/>
      <c r="K461" s="18"/>
    </row>
    <row r="462" spans="1:11" ht="15" hidden="1" customHeight="1">
      <c r="A462" s="134"/>
      <c r="B462" s="135"/>
      <c r="C462" s="5" t="s">
        <v>17</v>
      </c>
      <c r="D462" s="18"/>
      <c r="E462" s="18"/>
      <c r="F462" s="18"/>
      <c r="G462" s="53"/>
      <c r="H462" s="42">
        <f t="shared" si="149"/>
        <v>0</v>
      </c>
      <c r="I462" s="18"/>
      <c r="J462" s="18"/>
      <c r="K462" s="18"/>
    </row>
    <row r="463" spans="1:11" ht="15" hidden="1" customHeight="1">
      <c r="A463" s="134"/>
      <c r="B463" s="135"/>
      <c r="C463" s="5" t="s">
        <v>18</v>
      </c>
      <c r="D463" s="18"/>
      <c r="E463" s="18"/>
      <c r="F463" s="18"/>
      <c r="G463" s="53"/>
      <c r="H463" s="42">
        <f t="shared" si="149"/>
        <v>0</v>
      </c>
      <c r="I463" s="18"/>
      <c r="J463" s="18"/>
      <c r="K463" s="18"/>
    </row>
    <row r="464" spans="1:11" ht="36" hidden="1" customHeight="1">
      <c r="A464" s="134"/>
      <c r="B464" s="135"/>
      <c r="C464" s="5" t="s">
        <v>16</v>
      </c>
      <c r="D464" s="18"/>
      <c r="E464" s="18"/>
      <c r="F464" s="18"/>
      <c r="G464" s="53"/>
      <c r="H464" s="42">
        <f t="shared" si="149"/>
        <v>0</v>
      </c>
      <c r="I464" s="18"/>
      <c r="J464" s="18"/>
      <c r="K464" s="18"/>
    </row>
    <row r="465" spans="1:11">
      <c r="A465" s="134"/>
      <c r="B465" s="135"/>
      <c r="C465" s="5" t="s">
        <v>19</v>
      </c>
      <c r="D465" s="18">
        <v>865</v>
      </c>
      <c r="E465" s="18">
        <v>900</v>
      </c>
      <c r="F465" s="18">
        <v>900</v>
      </c>
      <c r="G465" s="53">
        <v>7900</v>
      </c>
      <c r="H465" s="42">
        <f t="shared" si="149"/>
        <v>7000</v>
      </c>
      <c r="I465" s="18"/>
      <c r="J465" s="18"/>
      <c r="K465" s="18"/>
    </row>
    <row r="466" spans="1:11" ht="26.25" customHeight="1">
      <c r="A466" s="134"/>
      <c r="B466" s="135"/>
      <c r="C466" s="14" t="s">
        <v>20</v>
      </c>
      <c r="D466" s="16">
        <v>208960</v>
      </c>
      <c r="E466" s="16">
        <f>9000</f>
        <v>9000</v>
      </c>
      <c r="F466" s="16">
        <v>10000</v>
      </c>
      <c r="G466" s="51">
        <v>10000</v>
      </c>
      <c r="H466" s="38">
        <f t="shared" si="149"/>
        <v>0</v>
      </c>
      <c r="I466" s="16"/>
      <c r="J466" s="16"/>
      <c r="K466" s="16"/>
    </row>
    <row r="467" spans="1:11" ht="24" hidden="1" customHeight="1">
      <c r="A467" s="134"/>
      <c r="B467" s="135"/>
      <c r="C467" s="14" t="s">
        <v>21</v>
      </c>
      <c r="D467" s="16"/>
      <c r="E467" s="16"/>
      <c r="F467" s="16"/>
      <c r="G467" s="51"/>
      <c r="H467" s="38">
        <f t="shared" si="149"/>
        <v>0</v>
      </c>
      <c r="I467" s="16"/>
      <c r="J467" s="16"/>
      <c r="K467" s="16"/>
    </row>
    <row r="468" spans="1:11">
      <c r="A468" s="134" t="s">
        <v>108</v>
      </c>
      <c r="B468" s="135" t="s">
        <v>101</v>
      </c>
      <c r="C468" s="6" t="s">
        <v>11</v>
      </c>
      <c r="D468" s="11">
        <f>SUM(D470,D477,D478)</f>
        <v>766647</v>
      </c>
      <c r="E468" s="11">
        <f t="shared" ref="E468:K468" si="153">SUM(E470,E477,E478)</f>
        <v>804800</v>
      </c>
      <c r="F468" s="11">
        <f t="shared" si="153"/>
        <v>804800</v>
      </c>
      <c r="G468" s="55">
        <f t="shared" si="153"/>
        <v>804800</v>
      </c>
      <c r="H468" s="43">
        <f t="shared" si="149"/>
        <v>0</v>
      </c>
      <c r="I468" s="11">
        <f t="shared" si="153"/>
        <v>0</v>
      </c>
      <c r="J468" s="11">
        <f t="shared" si="153"/>
        <v>0</v>
      </c>
      <c r="K468" s="11">
        <f t="shared" si="153"/>
        <v>0</v>
      </c>
    </row>
    <row r="469" spans="1:11" ht="24">
      <c r="A469" s="134"/>
      <c r="B469" s="135"/>
      <c r="C469" s="13" t="s">
        <v>12</v>
      </c>
      <c r="D469" s="19">
        <v>153</v>
      </c>
      <c r="E469" s="19">
        <v>153</v>
      </c>
      <c r="F469" s="19">
        <v>153</v>
      </c>
      <c r="G469" s="49">
        <v>153</v>
      </c>
      <c r="H469" s="41">
        <f t="shared" si="149"/>
        <v>0</v>
      </c>
      <c r="I469" s="19"/>
      <c r="J469" s="19"/>
      <c r="K469" s="19"/>
    </row>
    <row r="470" spans="1:11">
      <c r="A470" s="134"/>
      <c r="B470" s="135"/>
      <c r="C470" s="14" t="s">
        <v>13</v>
      </c>
      <c r="D470" s="16">
        <f>SUM(D471:D476)</f>
        <v>766647</v>
      </c>
      <c r="E470" s="16">
        <f t="shared" ref="E470:G470" si="154">SUM(E471:E476)</f>
        <v>804800</v>
      </c>
      <c r="F470" s="16">
        <f t="shared" si="154"/>
        <v>804800</v>
      </c>
      <c r="G470" s="51">
        <f t="shared" si="154"/>
        <v>799300</v>
      </c>
      <c r="H470" s="38">
        <f t="shared" si="149"/>
        <v>-5500</v>
      </c>
      <c r="I470" s="16">
        <f t="shared" ref="I470:K470" si="155">SUM(I471:I476)</f>
        <v>0</v>
      </c>
      <c r="J470" s="16">
        <f t="shared" si="155"/>
        <v>0</v>
      </c>
      <c r="K470" s="16">
        <f t="shared" si="155"/>
        <v>0</v>
      </c>
    </row>
    <row r="471" spans="1:11" ht="24">
      <c r="A471" s="134"/>
      <c r="B471" s="135"/>
      <c r="C471" s="5" t="s">
        <v>14</v>
      </c>
      <c r="D471" s="18">
        <v>732008</v>
      </c>
      <c r="E471" s="18">
        <v>733000</v>
      </c>
      <c r="F471" s="18">
        <v>733000</v>
      </c>
      <c r="G471" s="53">
        <v>733000</v>
      </c>
      <c r="H471" s="42">
        <f t="shared" si="149"/>
        <v>0</v>
      </c>
      <c r="I471" s="18"/>
      <c r="J471" s="18"/>
      <c r="K471" s="18"/>
    </row>
    <row r="472" spans="1:11" ht="24">
      <c r="A472" s="134"/>
      <c r="B472" s="135"/>
      <c r="C472" s="5" t="s">
        <v>15</v>
      </c>
      <c r="D472" s="18">
        <v>34079</v>
      </c>
      <c r="E472" s="18">
        <v>70600</v>
      </c>
      <c r="F472" s="18">
        <v>70600</v>
      </c>
      <c r="G472" s="53">
        <v>65100</v>
      </c>
      <c r="H472" s="42">
        <f t="shared" si="149"/>
        <v>-5500</v>
      </c>
      <c r="I472" s="18"/>
      <c r="J472" s="18"/>
      <c r="K472" s="18"/>
    </row>
    <row r="473" spans="1:11" ht="15" hidden="1" customHeight="1">
      <c r="A473" s="134"/>
      <c r="B473" s="135"/>
      <c r="C473" s="5" t="s">
        <v>17</v>
      </c>
      <c r="D473" s="18"/>
      <c r="E473" s="18"/>
      <c r="F473" s="18"/>
      <c r="G473" s="53"/>
      <c r="H473" s="42">
        <f t="shared" si="149"/>
        <v>0</v>
      </c>
      <c r="I473" s="18"/>
      <c r="J473" s="18"/>
      <c r="K473" s="18"/>
    </row>
    <row r="474" spans="1:11" ht="15" hidden="1" customHeight="1">
      <c r="A474" s="134"/>
      <c r="B474" s="135"/>
      <c r="C474" s="5" t="s">
        <v>18</v>
      </c>
      <c r="D474" s="18"/>
      <c r="E474" s="18"/>
      <c r="F474" s="18"/>
      <c r="G474" s="53"/>
      <c r="H474" s="42">
        <f t="shared" si="149"/>
        <v>0</v>
      </c>
      <c r="I474" s="18"/>
      <c r="J474" s="18"/>
      <c r="K474" s="18"/>
    </row>
    <row r="475" spans="1:11" ht="36" hidden="1" customHeight="1">
      <c r="A475" s="134"/>
      <c r="B475" s="135"/>
      <c r="C475" s="5" t="s">
        <v>16</v>
      </c>
      <c r="D475" s="18"/>
      <c r="E475" s="18"/>
      <c r="F475" s="18"/>
      <c r="G475" s="53"/>
      <c r="H475" s="42">
        <f t="shared" si="149"/>
        <v>0</v>
      </c>
      <c r="I475" s="18"/>
      <c r="J475" s="18"/>
      <c r="K475" s="18"/>
    </row>
    <row r="476" spans="1:11">
      <c r="A476" s="134"/>
      <c r="B476" s="135"/>
      <c r="C476" s="5" t="s">
        <v>19</v>
      </c>
      <c r="D476" s="18">
        <v>560</v>
      </c>
      <c r="E476" s="18">
        <v>1200</v>
      </c>
      <c r="F476" s="18">
        <v>1200</v>
      </c>
      <c r="G476" s="53">
        <v>1200</v>
      </c>
      <c r="H476" s="42">
        <f t="shared" si="149"/>
        <v>0</v>
      </c>
      <c r="I476" s="18"/>
      <c r="J476" s="18"/>
      <c r="K476" s="18"/>
    </row>
    <row r="477" spans="1:11" ht="27.75" customHeight="1">
      <c r="A477" s="134"/>
      <c r="B477" s="135"/>
      <c r="C477" s="14" t="s">
        <v>20</v>
      </c>
      <c r="D477" s="16"/>
      <c r="E477" s="16"/>
      <c r="F477" s="16"/>
      <c r="G477" s="51">
        <v>5500</v>
      </c>
      <c r="H477" s="38">
        <f t="shared" si="149"/>
        <v>5500</v>
      </c>
      <c r="I477" s="16"/>
      <c r="J477" s="16"/>
      <c r="K477" s="16"/>
    </row>
    <row r="478" spans="1:11" ht="24" hidden="1" customHeight="1">
      <c r="A478" s="134"/>
      <c r="B478" s="135"/>
      <c r="C478" s="14" t="s">
        <v>21</v>
      </c>
      <c r="D478" s="16"/>
      <c r="E478" s="16"/>
      <c r="F478" s="16"/>
      <c r="G478" s="51"/>
      <c r="H478" s="38">
        <f t="shared" si="149"/>
        <v>0</v>
      </c>
      <c r="I478" s="16"/>
      <c r="J478" s="16"/>
      <c r="K478" s="16"/>
    </row>
    <row r="479" spans="1:11">
      <c r="A479" s="134" t="s">
        <v>109</v>
      </c>
      <c r="B479" s="135" t="s">
        <v>102</v>
      </c>
      <c r="C479" s="6" t="s">
        <v>11</v>
      </c>
      <c r="D479" s="11">
        <f>SUM(D481,D488,D489)</f>
        <v>277895</v>
      </c>
      <c r="E479" s="11">
        <f t="shared" ref="E479:K479" si="156">SUM(E481,E488,E489)</f>
        <v>287500</v>
      </c>
      <c r="F479" s="11">
        <f t="shared" si="156"/>
        <v>287500</v>
      </c>
      <c r="G479" s="55">
        <f t="shared" si="156"/>
        <v>292500</v>
      </c>
      <c r="H479" s="43">
        <f t="shared" si="149"/>
        <v>5000</v>
      </c>
      <c r="I479" s="11">
        <f t="shared" si="156"/>
        <v>0</v>
      </c>
      <c r="J479" s="11">
        <f t="shared" si="156"/>
        <v>0</v>
      </c>
      <c r="K479" s="11">
        <f t="shared" si="156"/>
        <v>0</v>
      </c>
    </row>
    <row r="480" spans="1:11" ht="24">
      <c r="A480" s="134"/>
      <c r="B480" s="135"/>
      <c r="C480" s="13" t="s">
        <v>12</v>
      </c>
      <c r="D480" s="19">
        <v>52</v>
      </c>
      <c r="E480" s="19">
        <v>52</v>
      </c>
      <c r="F480" s="19">
        <v>52</v>
      </c>
      <c r="G480" s="49">
        <v>52</v>
      </c>
      <c r="H480" s="41">
        <f t="shared" si="149"/>
        <v>0</v>
      </c>
      <c r="I480" s="19"/>
      <c r="J480" s="19"/>
      <c r="K480" s="19"/>
    </row>
    <row r="481" spans="1:11">
      <c r="A481" s="134"/>
      <c r="B481" s="135"/>
      <c r="C481" s="14" t="s">
        <v>13</v>
      </c>
      <c r="D481" s="16">
        <f>SUM(D482:D487)</f>
        <v>277895</v>
      </c>
      <c r="E481" s="16">
        <f t="shared" ref="E481:G481" si="157">SUM(E482:E487)</f>
        <v>287500</v>
      </c>
      <c r="F481" s="16">
        <f t="shared" si="157"/>
        <v>287500</v>
      </c>
      <c r="G481" s="51">
        <f t="shared" si="157"/>
        <v>292500</v>
      </c>
      <c r="H481" s="38">
        <f t="shared" si="149"/>
        <v>5000</v>
      </c>
      <c r="I481" s="16">
        <f t="shared" ref="I481:K481" si="158">SUM(I482:I487)</f>
        <v>0</v>
      </c>
      <c r="J481" s="16">
        <f t="shared" si="158"/>
        <v>0</v>
      </c>
      <c r="K481" s="16">
        <f t="shared" si="158"/>
        <v>0</v>
      </c>
    </row>
    <row r="482" spans="1:11" ht="24">
      <c r="A482" s="134"/>
      <c r="B482" s="135"/>
      <c r="C482" s="5" t="s">
        <v>14</v>
      </c>
      <c r="D482" s="18">
        <v>252013</v>
      </c>
      <c r="E482" s="18">
        <v>253600</v>
      </c>
      <c r="F482" s="18">
        <v>253600</v>
      </c>
      <c r="G482" s="53">
        <v>253600</v>
      </c>
      <c r="H482" s="42">
        <f t="shared" si="149"/>
        <v>0</v>
      </c>
      <c r="I482" s="18"/>
      <c r="J482" s="18"/>
      <c r="K482" s="18"/>
    </row>
    <row r="483" spans="1:11" ht="24">
      <c r="A483" s="134"/>
      <c r="B483" s="135"/>
      <c r="C483" s="5" t="s">
        <v>15</v>
      </c>
      <c r="D483" s="18">
        <v>25882</v>
      </c>
      <c r="E483" s="18">
        <v>33900</v>
      </c>
      <c r="F483" s="18">
        <v>33900</v>
      </c>
      <c r="G483" s="53">
        <v>38900</v>
      </c>
      <c r="H483" s="42">
        <f t="shared" si="149"/>
        <v>5000</v>
      </c>
      <c r="I483" s="18"/>
      <c r="J483" s="18"/>
      <c r="K483" s="18"/>
    </row>
    <row r="484" spans="1:11" ht="15" hidden="1" customHeight="1">
      <c r="A484" s="134"/>
      <c r="B484" s="135"/>
      <c r="C484" s="5" t="s">
        <v>17</v>
      </c>
      <c r="D484" s="18"/>
      <c r="E484" s="18"/>
      <c r="F484" s="18"/>
      <c r="G484" s="53"/>
      <c r="H484" s="42">
        <f t="shared" si="149"/>
        <v>0</v>
      </c>
      <c r="I484" s="18"/>
      <c r="J484" s="18"/>
      <c r="K484" s="18"/>
    </row>
    <row r="485" spans="1:11" ht="15" hidden="1" customHeight="1">
      <c r="A485" s="134"/>
      <c r="B485" s="135"/>
      <c r="C485" s="5" t="s">
        <v>18</v>
      </c>
      <c r="D485" s="18"/>
      <c r="E485" s="18"/>
      <c r="F485" s="18"/>
      <c r="G485" s="53"/>
      <c r="H485" s="42">
        <f t="shared" si="149"/>
        <v>0</v>
      </c>
      <c r="I485" s="18"/>
      <c r="J485" s="18"/>
      <c r="K485" s="18"/>
    </row>
    <row r="486" spans="1:11" ht="36" hidden="1" customHeight="1">
      <c r="A486" s="134"/>
      <c r="B486" s="135"/>
      <c r="C486" s="5" t="s">
        <v>16</v>
      </c>
      <c r="D486" s="18"/>
      <c r="E486" s="18"/>
      <c r="F486" s="18"/>
      <c r="G486" s="53"/>
      <c r="H486" s="42">
        <f t="shared" si="149"/>
        <v>0</v>
      </c>
      <c r="I486" s="18"/>
      <c r="J486" s="18"/>
      <c r="K486" s="18"/>
    </row>
    <row r="487" spans="1:11" ht="15" hidden="1" customHeight="1">
      <c r="A487" s="134"/>
      <c r="B487" s="135"/>
      <c r="C487" s="5" t="s">
        <v>19</v>
      </c>
      <c r="D487" s="18"/>
      <c r="E487" s="18"/>
      <c r="F487" s="18"/>
      <c r="G487" s="53"/>
      <c r="H487" s="42">
        <f t="shared" si="149"/>
        <v>0</v>
      </c>
      <c r="I487" s="18"/>
      <c r="J487" s="18"/>
      <c r="K487" s="18"/>
    </row>
    <row r="488" spans="1:11" ht="36" hidden="1" customHeight="1">
      <c r="A488" s="134"/>
      <c r="B488" s="135"/>
      <c r="C488" s="14" t="s">
        <v>20</v>
      </c>
      <c r="D488" s="16"/>
      <c r="E488" s="16"/>
      <c r="F488" s="16"/>
      <c r="G488" s="51"/>
      <c r="H488" s="38">
        <f t="shared" si="149"/>
        <v>0</v>
      </c>
      <c r="I488" s="16"/>
      <c r="J488" s="16"/>
      <c r="K488" s="16"/>
    </row>
    <row r="489" spans="1:11" ht="24" hidden="1" customHeight="1">
      <c r="A489" s="134"/>
      <c r="B489" s="135"/>
      <c r="C489" s="14" t="s">
        <v>21</v>
      </c>
      <c r="D489" s="16"/>
      <c r="E489" s="16"/>
      <c r="F489" s="16"/>
      <c r="G489" s="51"/>
      <c r="H489" s="38">
        <f t="shared" si="149"/>
        <v>0</v>
      </c>
      <c r="I489" s="16"/>
      <c r="J489" s="16"/>
      <c r="K489" s="16"/>
    </row>
    <row r="490" spans="1:11">
      <c r="A490" s="134" t="s">
        <v>110</v>
      </c>
      <c r="B490" s="135" t="s">
        <v>103</v>
      </c>
      <c r="C490" s="6" t="s">
        <v>11</v>
      </c>
      <c r="D490" s="11">
        <f>SUM(D492,D499,D500)</f>
        <v>347189</v>
      </c>
      <c r="E490" s="11">
        <f t="shared" ref="E490:K490" si="159">SUM(E492,E499,E500)</f>
        <v>352700</v>
      </c>
      <c r="F490" s="11">
        <f t="shared" si="159"/>
        <v>352700</v>
      </c>
      <c r="G490" s="55">
        <f t="shared" si="159"/>
        <v>342700</v>
      </c>
      <c r="H490" s="43">
        <f t="shared" si="149"/>
        <v>-10000</v>
      </c>
      <c r="I490" s="11">
        <f t="shared" si="159"/>
        <v>0</v>
      </c>
      <c r="J490" s="11">
        <f t="shared" si="159"/>
        <v>0</v>
      </c>
      <c r="K490" s="11">
        <f t="shared" si="159"/>
        <v>0</v>
      </c>
    </row>
    <row r="491" spans="1:11" ht="24">
      <c r="A491" s="134"/>
      <c r="B491" s="135"/>
      <c r="C491" s="13" t="s">
        <v>12</v>
      </c>
      <c r="D491" s="19">
        <v>60</v>
      </c>
      <c r="E491" s="19">
        <v>60</v>
      </c>
      <c r="F491" s="19">
        <v>60</v>
      </c>
      <c r="G491" s="49">
        <v>60</v>
      </c>
      <c r="H491" s="41">
        <f t="shared" si="149"/>
        <v>0</v>
      </c>
      <c r="I491" s="19"/>
      <c r="J491" s="19"/>
      <c r="K491" s="19"/>
    </row>
    <row r="492" spans="1:11">
      <c r="A492" s="134"/>
      <c r="B492" s="135"/>
      <c r="C492" s="14" t="s">
        <v>13</v>
      </c>
      <c r="D492" s="16">
        <f>SUM(D493:D498)</f>
        <v>345689</v>
      </c>
      <c r="E492" s="16">
        <f t="shared" ref="E492:G492" si="160">SUM(E493:E498)</f>
        <v>352700</v>
      </c>
      <c r="F492" s="16">
        <f t="shared" si="160"/>
        <v>352700</v>
      </c>
      <c r="G492" s="51">
        <f t="shared" si="160"/>
        <v>342700</v>
      </c>
      <c r="H492" s="38">
        <f t="shared" si="149"/>
        <v>-10000</v>
      </c>
      <c r="I492" s="16">
        <f t="shared" ref="I492:K492" si="161">SUM(I493:I498)</f>
        <v>0</v>
      </c>
      <c r="J492" s="16">
        <f t="shared" si="161"/>
        <v>0</v>
      </c>
      <c r="K492" s="16">
        <f t="shared" si="161"/>
        <v>0</v>
      </c>
    </row>
    <row r="493" spans="1:11" ht="24">
      <c r="A493" s="134"/>
      <c r="B493" s="135"/>
      <c r="C493" s="5" t="s">
        <v>14</v>
      </c>
      <c r="D493" s="18">
        <v>282478</v>
      </c>
      <c r="E493" s="18">
        <f>287900-766</f>
        <v>287134</v>
      </c>
      <c r="F493" s="18">
        <v>287900</v>
      </c>
      <c r="G493" s="53">
        <v>287900</v>
      </c>
      <c r="H493" s="42">
        <f t="shared" si="149"/>
        <v>0</v>
      </c>
      <c r="I493" s="18"/>
      <c r="J493" s="18"/>
      <c r="K493" s="18"/>
    </row>
    <row r="494" spans="1:11" ht="24">
      <c r="A494" s="134"/>
      <c r="B494" s="135"/>
      <c r="C494" s="5" t="s">
        <v>15</v>
      </c>
      <c r="D494" s="18">
        <v>63211</v>
      </c>
      <c r="E494" s="18">
        <f>64800-758</f>
        <v>64042</v>
      </c>
      <c r="F494" s="18">
        <v>64800</v>
      </c>
      <c r="G494" s="53">
        <f>64800-10000</f>
        <v>54800</v>
      </c>
      <c r="H494" s="42">
        <f t="shared" si="149"/>
        <v>-10000</v>
      </c>
      <c r="I494" s="18"/>
      <c r="J494" s="18"/>
      <c r="K494" s="18"/>
    </row>
    <row r="495" spans="1:11" ht="15" hidden="1" customHeight="1">
      <c r="A495" s="134"/>
      <c r="B495" s="135"/>
      <c r="C495" s="5" t="s">
        <v>17</v>
      </c>
      <c r="D495" s="18"/>
      <c r="E495" s="18"/>
      <c r="F495" s="18"/>
      <c r="G495" s="53"/>
      <c r="H495" s="42">
        <f t="shared" si="149"/>
        <v>0</v>
      </c>
      <c r="I495" s="18"/>
      <c r="J495" s="18"/>
      <c r="K495" s="18"/>
    </row>
    <row r="496" spans="1:11" ht="15" hidden="1" customHeight="1">
      <c r="A496" s="134"/>
      <c r="B496" s="135"/>
      <c r="C496" s="5" t="s">
        <v>18</v>
      </c>
      <c r="D496" s="18"/>
      <c r="E496" s="18"/>
      <c r="F496" s="18"/>
      <c r="G496" s="53"/>
      <c r="H496" s="42">
        <f t="shared" si="149"/>
        <v>0</v>
      </c>
      <c r="I496" s="18"/>
      <c r="J496" s="18"/>
      <c r="K496" s="18"/>
    </row>
    <row r="497" spans="1:11" ht="23.25" customHeight="1">
      <c r="A497" s="134"/>
      <c r="B497" s="135"/>
      <c r="C497" s="5" t="s">
        <v>16</v>
      </c>
      <c r="D497" s="18"/>
      <c r="E497" s="18">
        <f>1524</f>
        <v>1524</v>
      </c>
      <c r="F497" s="18"/>
      <c r="G497" s="53"/>
      <c r="H497" s="42">
        <f t="shared" si="149"/>
        <v>0</v>
      </c>
      <c r="I497" s="18"/>
      <c r="J497" s="18"/>
      <c r="K497" s="18"/>
    </row>
    <row r="498" spans="1:11" ht="15" hidden="1" customHeight="1">
      <c r="A498" s="134"/>
      <c r="B498" s="135"/>
      <c r="C498" s="5" t="s">
        <v>19</v>
      </c>
      <c r="D498" s="18"/>
      <c r="E498" s="18"/>
      <c r="F498" s="18"/>
      <c r="G498" s="53"/>
      <c r="H498" s="42">
        <f t="shared" si="149"/>
        <v>0</v>
      </c>
      <c r="I498" s="18"/>
      <c r="J498" s="18"/>
      <c r="K498" s="18"/>
    </row>
    <row r="499" spans="1:11" ht="13.5" customHeight="1">
      <c r="A499" s="134"/>
      <c r="B499" s="135"/>
      <c r="C499" s="14" t="s">
        <v>20</v>
      </c>
      <c r="D499" s="16">
        <v>1500</v>
      </c>
      <c r="E499" s="16"/>
      <c r="F499" s="16"/>
      <c r="G499" s="51"/>
      <c r="H499" s="38">
        <f t="shared" si="149"/>
        <v>0</v>
      </c>
      <c r="I499" s="16"/>
      <c r="J499" s="16"/>
      <c r="K499" s="16"/>
    </row>
    <row r="500" spans="1:11" ht="27" hidden="1" customHeight="1">
      <c r="A500" s="134"/>
      <c r="B500" s="135"/>
      <c r="C500" s="14" t="s">
        <v>21</v>
      </c>
      <c r="D500" s="16"/>
      <c r="E500" s="16"/>
      <c r="F500" s="16"/>
      <c r="G500" s="51"/>
      <c r="H500" s="38">
        <f t="shared" si="149"/>
        <v>0</v>
      </c>
      <c r="I500" s="16"/>
      <c r="J500" s="16"/>
      <c r="K500" s="16"/>
    </row>
    <row r="501" spans="1:11">
      <c r="A501" s="134" t="s">
        <v>111</v>
      </c>
      <c r="B501" s="135" t="s">
        <v>104</v>
      </c>
      <c r="C501" s="6" t="s">
        <v>11</v>
      </c>
      <c r="D501" s="11">
        <f>SUM(D503,D510,D511)</f>
        <v>301453</v>
      </c>
      <c r="E501" s="11">
        <f t="shared" ref="E501:K501" si="162">SUM(E503,E510,E511)</f>
        <v>301900</v>
      </c>
      <c r="F501" s="11">
        <f t="shared" si="162"/>
        <v>301900</v>
      </c>
      <c r="G501" s="55">
        <f t="shared" si="162"/>
        <v>301900</v>
      </c>
      <c r="H501" s="43">
        <f t="shared" si="149"/>
        <v>0</v>
      </c>
      <c r="I501" s="11">
        <f t="shared" si="162"/>
        <v>0</v>
      </c>
      <c r="J501" s="11">
        <f t="shared" si="162"/>
        <v>0</v>
      </c>
      <c r="K501" s="11">
        <f t="shared" si="162"/>
        <v>0</v>
      </c>
    </row>
    <row r="502" spans="1:11" ht="24">
      <c r="A502" s="134"/>
      <c r="B502" s="135"/>
      <c r="C502" s="13" t="s">
        <v>12</v>
      </c>
      <c r="D502" s="19">
        <v>56</v>
      </c>
      <c r="E502" s="19">
        <v>56</v>
      </c>
      <c r="F502" s="19">
        <v>56</v>
      </c>
      <c r="G502" s="49">
        <v>56</v>
      </c>
      <c r="H502" s="41">
        <f t="shared" si="149"/>
        <v>0</v>
      </c>
      <c r="I502" s="19"/>
      <c r="J502" s="19"/>
      <c r="K502" s="19"/>
    </row>
    <row r="503" spans="1:11">
      <c r="A503" s="134"/>
      <c r="B503" s="135"/>
      <c r="C503" s="14" t="s">
        <v>13</v>
      </c>
      <c r="D503" s="16">
        <f>SUM(D504:D509)</f>
        <v>301453</v>
      </c>
      <c r="E503" s="16">
        <f t="shared" ref="E503:G503" si="163">SUM(E504:E509)</f>
        <v>301900</v>
      </c>
      <c r="F503" s="16">
        <f t="shared" si="163"/>
        <v>301900</v>
      </c>
      <c r="G503" s="51">
        <f t="shared" si="163"/>
        <v>301900</v>
      </c>
      <c r="H503" s="38">
        <f t="shared" si="149"/>
        <v>0</v>
      </c>
      <c r="I503" s="16">
        <f t="shared" ref="I503:K503" si="164">SUM(I504:I509)</f>
        <v>0</v>
      </c>
      <c r="J503" s="16">
        <f t="shared" si="164"/>
        <v>0</v>
      </c>
      <c r="K503" s="16">
        <f t="shared" si="164"/>
        <v>0</v>
      </c>
    </row>
    <row r="504" spans="1:11" ht="24">
      <c r="A504" s="134"/>
      <c r="B504" s="135"/>
      <c r="C504" s="5" t="s">
        <v>14</v>
      </c>
      <c r="D504" s="18">
        <v>276458</v>
      </c>
      <c r="E504" s="18">
        <v>276900</v>
      </c>
      <c r="F504" s="18">
        <v>276900</v>
      </c>
      <c r="G504" s="53">
        <v>276900</v>
      </c>
      <c r="H504" s="42">
        <f t="shared" si="149"/>
        <v>0</v>
      </c>
      <c r="I504" s="18"/>
      <c r="J504" s="18"/>
      <c r="K504" s="18"/>
    </row>
    <row r="505" spans="1:11" ht="24">
      <c r="A505" s="134"/>
      <c r="B505" s="135"/>
      <c r="C505" s="5" t="s">
        <v>15</v>
      </c>
      <c r="D505" s="18">
        <v>24995</v>
      </c>
      <c r="E505" s="18">
        <v>25000</v>
      </c>
      <c r="F505" s="18">
        <v>25000</v>
      </c>
      <c r="G505" s="53">
        <v>25000</v>
      </c>
      <c r="H505" s="42">
        <f t="shared" si="149"/>
        <v>0</v>
      </c>
      <c r="I505" s="18"/>
      <c r="J505" s="18"/>
      <c r="K505" s="18"/>
    </row>
    <row r="506" spans="1:11" ht="15" hidden="1" customHeight="1">
      <c r="A506" s="134"/>
      <c r="B506" s="135"/>
      <c r="C506" s="5" t="s">
        <v>17</v>
      </c>
      <c r="D506" s="18"/>
      <c r="E506" s="18"/>
      <c r="F506" s="18"/>
      <c r="G506" s="53"/>
      <c r="H506" s="42">
        <f t="shared" si="149"/>
        <v>0</v>
      </c>
      <c r="I506" s="18"/>
      <c r="J506" s="18"/>
      <c r="K506" s="18"/>
    </row>
    <row r="507" spans="1:11" ht="15" hidden="1" customHeight="1">
      <c r="A507" s="134"/>
      <c r="B507" s="135"/>
      <c r="C507" s="5" t="s">
        <v>18</v>
      </c>
      <c r="D507" s="18"/>
      <c r="E507" s="18"/>
      <c r="F507" s="18"/>
      <c r="G507" s="53"/>
      <c r="H507" s="42">
        <f t="shared" si="149"/>
        <v>0</v>
      </c>
      <c r="I507" s="18"/>
      <c r="J507" s="18"/>
      <c r="K507" s="18"/>
    </row>
    <row r="508" spans="1:11" ht="36" hidden="1" customHeight="1">
      <c r="A508" s="134"/>
      <c r="B508" s="135"/>
      <c r="C508" s="5" t="s">
        <v>16</v>
      </c>
      <c r="D508" s="18"/>
      <c r="E508" s="18"/>
      <c r="F508" s="18"/>
      <c r="G508" s="53"/>
      <c r="H508" s="42">
        <f t="shared" si="149"/>
        <v>0</v>
      </c>
      <c r="I508" s="18"/>
      <c r="J508" s="18"/>
      <c r="K508" s="18"/>
    </row>
    <row r="509" spans="1:11" ht="15" hidden="1" customHeight="1">
      <c r="A509" s="134"/>
      <c r="B509" s="135"/>
      <c r="C509" s="5" t="s">
        <v>19</v>
      </c>
      <c r="D509" s="18"/>
      <c r="E509" s="18"/>
      <c r="F509" s="18"/>
      <c r="G509" s="53"/>
      <c r="H509" s="42">
        <f t="shared" si="149"/>
        <v>0</v>
      </c>
      <c r="I509" s="18"/>
      <c r="J509" s="18"/>
      <c r="K509" s="18"/>
    </row>
    <row r="510" spans="1:11" ht="36" hidden="1" customHeight="1">
      <c r="A510" s="134"/>
      <c r="B510" s="135"/>
      <c r="C510" s="14" t="s">
        <v>20</v>
      </c>
      <c r="D510" s="16"/>
      <c r="E510" s="16"/>
      <c r="F510" s="16"/>
      <c r="G510" s="51"/>
      <c r="H510" s="38">
        <f t="shared" si="149"/>
        <v>0</v>
      </c>
      <c r="I510" s="16"/>
      <c r="J510" s="16"/>
      <c r="K510" s="16"/>
    </row>
    <row r="511" spans="1:11" ht="24" hidden="1" customHeight="1">
      <c r="A511" s="134"/>
      <c r="B511" s="135"/>
      <c r="C511" s="14" t="s">
        <v>21</v>
      </c>
      <c r="D511" s="16"/>
      <c r="E511" s="16"/>
      <c r="F511" s="16"/>
      <c r="G511" s="51"/>
      <c r="H511" s="38">
        <f t="shared" si="149"/>
        <v>0</v>
      </c>
      <c r="I511" s="16"/>
      <c r="J511" s="16"/>
      <c r="K511" s="16"/>
    </row>
    <row r="512" spans="1:11" ht="15" customHeight="1">
      <c r="A512" s="120" t="s">
        <v>112</v>
      </c>
      <c r="B512" s="146" t="s">
        <v>105</v>
      </c>
      <c r="C512" s="54" t="s">
        <v>11</v>
      </c>
      <c r="D512" s="55">
        <f>SUM(D514,D521,D522)</f>
        <v>320473</v>
      </c>
      <c r="E512" s="55">
        <f t="shared" ref="E512:K512" si="165">SUM(E514,E521,E522)</f>
        <v>331000</v>
      </c>
      <c r="F512" s="55">
        <f t="shared" si="165"/>
        <v>301600</v>
      </c>
      <c r="G512" s="55">
        <f t="shared" si="165"/>
        <v>320160</v>
      </c>
      <c r="H512" s="43">
        <f t="shared" si="149"/>
        <v>18560</v>
      </c>
      <c r="I512" s="55">
        <f t="shared" si="165"/>
        <v>0</v>
      </c>
      <c r="J512" s="55">
        <f t="shared" si="165"/>
        <v>0</v>
      </c>
      <c r="K512" s="55">
        <f t="shared" si="165"/>
        <v>0</v>
      </c>
    </row>
    <row r="513" spans="1:11" ht="24">
      <c r="A513" s="120"/>
      <c r="B513" s="146"/>
      <c r="C513" s="48" t="s">
        <v>12</v>
      </c>
      <c r="D513" s="49">
        <v>53</v>
      </c>
      <c r="E513" s="49">
        <v>53</v>
      </c>
      <c r="F513" s="49">
        <v>53</v>
      </c>
      <c r="G513" s="49">
        <v>53</v>
      </c>
      <c r="H513" s="41">
        <f t="shared" si="149"/>
        <v>0</v>
      </c>
      <c r="I513" s="49"/>
      <c r="J513" s="49"/>
      <c r="K513" s="49"/>
    </row>
    <row r="514" spans="1:11">
      <c r="A514" s="120"/>
      <c r="B514" s="146"/>
      <c r="C514" s="50" t="s">
        <v>13</v>
      </c>
      <c r="D514" s="51">
        <f>SUM(D515:D520)</f>
        <v>298828</v>
      </c>
      <c r="E514" s="51">
        <f t="shared" ref="E514:G514" si="166">SUM(E515:E520)</f>
        <v>301600</v>
      </c>
      <c r="F514" s="51">
        <f t="shared" si="166"/>
        <v>301600</v>
      </c>
      <c r="G514" s="51">
        <f t="shared" si="166"/>
        <v>290760</v>
      </c>
      <c r="H514" s="38">
        <f t="shared" si="149"/>
        <v>-10840</v>
      </c>
      <c r="I514" s="51">
        <f t="shared" ref="I514:K514" si="167">SUM(I515:I520)</f>
        <v>0</v>
      </c>
      <c r="J514" s="51">
        <f t="shared" si="167"/>
        <v>0</v>
      </c>
      <c r="K514" s="51">
        <f t="shared" si="167"/>
        <v>0</v>
      </c>
    </row>
    <row r="515" spans="1:11" ht="24">
      <c r="A515" s="120"/>
      <c r="B515" s="146"/>
      <c r="C515" s="52" t="s">
        <v>14</v>
      </c>
      <c r="D515" s="53">
        <v>201474</v>
      </c>
      <c r="E515" s="53">
        <v>201600</v>
      </c>
      <c r="F515" s="53">
        <v>201600</v>
      </c>
      <c r="G515" s="53">
        <v>201600</v>
      </c>
      <c r="H515" s="42">
        <f t="shared" si="149"/>
        <v>0</v>
      </c>
      <c r="I515" s="53"/>
      <c r="J515" s="53"/>
      <c r="K515" s="53"/>
    </row>
    <row r="516" spans="1:11" ht="24">
      <c r="A516" s="120"/>
      <c r="B516" s="146"/>
      <c r="C516" s="52" t="s">
        <v>15</v>
      </c>
      <c r="D516" s="53">
        <v>97354</v>
      </c>
      <c r="E516" s="53">
        <v>100000</v>
      </c>
      <c r="F516" s="53">
        <v>100000</v>
      </c>
      <c r="G516" s="53">
        <f>100000-10900+60</f>
        <v>89160</v>
      </c>
      <c r="H516" s="42">
        <f t="shared" si="149"/>
        <v>-10840</v>
      </c>
      <c r="I516" s="53"/>
      <c r="J516" s="53"/>
      <c r="K516" s="53"/>
    </row>
    <row r="517" spans="1:11" ht="15" hidden="1" customHeight="1">
      <c r="A517" s="120"/>
      <c r="B517" s="146"/>
      <c r="C517" s="52" t="s">
        <v>17</v>
      </c>
      <c r="D517" s="53"/>
      <c r="E517" s="53"/>
      <c r="F517" s="53"/>
      <c r="G517" s="53"/>
      <c r="H517" s="42">
        <f t="shared" si="149"/>
        <v>0</v>
      </c>
      <c r="I517" s="53"/>
      <c r="J517" s="53"/>
      <c r="K517" s="53"/>
    </row>
    <row r="518" spans="1:11" ht="15" hidden="1" customHeight="1">
      <c r="A518" s="120"/>
      <c r="B518" s="146"/>
      <c r="C518" s="52" t="s">
        <v>18</v>
      </c>
      <c r="D518" s="53"/>
      <c r="E518" s="53"/>
      <c r="F518" s="53"/>
      <c r="G518" s="53"/>
      <c r="H518" s="42">
        <f t="shared" si="149"/>
        <v>0</v>
      </c>
      <c r="I518" s="53"/>
      <c r="J518" s="53"/>
      <c r="K518" s="53"/>
    </row>
    <row r="519" spans="1:11" ht="36" hidden="1" customHeight="1">
      <c r="A519" s="120"/>
      <c r="B519" s="146"/>
      <c r="C519" s="52" t="s">
        <v>16</v>
      </c>
      <c r="D519" s="53"/>
      <c r="E519" s="53"/>
      <c r="F519" s="53"/>
      <c r="G519" s="53"/>
      <c r="H519" s="42">
        <f t="shared" ref="H519:H582" si="168">G519-F519</f>
        <v>0</v>
      </c>
      <c r="I519" s="53"/>
      <c r="J519" s="53"/>
      <c r="K519" s="53"/>
    </row>
    <row r="520" spans="1:11" ht="15" hidden="1" customHeight="1">
      <c r="A520" s="120"/>
      <c r="B520" s="146"/>
      <c r="C520" s="52" t="s">
        <v>19</v>
      </c>
      <c r="D520" s="53"/>
      <c r="E520" s="53"/>
      <c r="F520" s="53"/>
      <c r="G520" s="53"/>
      <c r="H520" s="42">
        <f t="shared" si="168"/>
        <v>0</v>
      </c>
      <c r="I520" s="53"/>
      <c r="J520" s="53"/>
      <c r="K520" s="53"/>
    </row>
    <row r="521" spans="1:11" ht="28.5" customHeight="1" thickBot="1">
      <c r="A521" s="120"/>
      <c r="B521" s="146"/>
      <c r="C521" s="50" t="s">
        <v>20</v>
      </c>
      <c r="D521" s="51">
        <v>21645</v>
      </c>
      <c r="E521" s="51">
        <v>29400</v>
      </c>
      <c r="F521" s="51"/>
      <c r="G521" s="51">
        <f>3000+5400+21000</f>
        <v>29400</v>
      </c>
      <c r="H521" s="38">
        <f t="shared" si="168"/>
        <v>29400</v>
      </c>
      <c r="I521" s="51"/>
      <c r="J521" s="51"/>
      <c r="K521" s="51"/>
    </row>
    <row r="522" spans="1:11" ht="24.75" hidden="1" customHeight="1" thickBot="1">
      <c r="A522" s="173"/>
      <c r="B522" s="110"/>
      <c r="C522" s="66" t="s">
        <v>21</v>
      </c>
      <c r="D522" s="67"/>
      <c r="E522" s="67"/>
      <c r="F522" s="67"/>
      <c r="G522" s="67"/>
      <c r="H522" s="44">
        <f t="shared" si="168"/>
        <v>0</v>
      </c>
      <c r="I522" s="67"/>
      <c r="J522" s="67"/>
      <c r="K522" s="67"/>
    </row>
    <row r="523" spans="1:11">
      <c r="A523" s="138" t="s">
        <v>113</v>
      </c>
      <c r="B523" s="156" t="s">
        <v>114</v>
      </c>
      <c r="C523" s="8" t="s">
        <v>11</v>
      </c>
      <c r="D523" s="10">
        <f>SUM(D525,D532,D533)</f>
        <v>1531701</v>
      </c>
      <c r="E523" s="10">
        <f t="shared" ref="E523:K523" si="169">SUM(E525,E532,E533)</f>
        <v>1440000</v>
      </c>
      <c r="F523" s="10">
        <f t="shared" si="169"/>
        <v>1363020</v>
      </c>
      <c r="G523" s="47">
        <f t="shared" si="169"/>
        <v>1436620</v>
      </c>
      <c r="H523" s="36">
        <f t="shared" si="168"/>
        <v>73600</v>
      </c>
      <c r="I523" s="10">
        <f t="shared" si="169"/>
        <v>0</v>
      </c>
      <c r="J523" s="10">
        <f t="shared" si="169"/>
        <v>0</v>
      </c>
      <c r="K523" s="10">
        <f t="shared" si="169"/>
        <v>0</v>
      </c>
    </row>
    <row r="524" spans="1:11" ht="24">
      <c r="A524" s="139"/>
      <c r="B524" s="157"/>
      <c r="C524" s="13" t="s">
        <v>12</v>
      </c>
      <c r="D524" s="19">
        <f>SUM(D535,D546)</f>
        <v>204</v>
      </c>
      <c r="E524" s="19">
        <f t="shared" ref="E524:K524" si="170">SUM(E535,E546)</f>
        <v>206</v>
      </c>
      <c r="F524" s="19">
        <f t="shared" si="170"/>
        <v>206</v>
      </c>
      <c r="G524" s="49">
        <f t="shared" si="170"/>
        <v>206</v>
      </c>
      <c r="H524" s="41">
        <f t="shared" si="168"/>
        <v>0</v>
      </c>
      <c r="I524" s="19">
        <f t="shared" si="170"/>
        <v>0</v>
      </c>
      <c r="J524" s="19">
        <f t="shared" si="170"/>
        <v>0</v>
      </c>
      <c r="K524" s="19">
        <f t="shared" si="170"/>
        <v>0</v>
      </c>
    </row>
    <row r="525" spans="1:11">
      <c r="A525" s="139"/>
      <c r="B525" s="157"/>
      <c r="C525" s="14" t="s">
        <v>13</v>
      </c>
      <c r="D525" s="16">
        <f>SUM(D526:D531)</f>
        <v>1348426</v>
      </c>
      <c r="E525" s="16">
        <f t="shared" ref="E525:G525" si="171">SUM(E526:E531)</f>
        <v>1363000</v>
      </c>
      <c r="F525" s="16">
        <f t="shared" si="171"/>
        <v>1363020</v>
      </c>
      <c r="G525" s="51">
        <f t="shared" si="171"/>
        <v>1362220</v>
      </c>
      <c r="H525" s="38">
        <f t="shared" si="168"/>
        <v>-800</v>
      </c>
      <c r="I525" s="16">
        <f t="shared" ref="I525:K525" si="172">SUM(I526:I531)</f>
        <v>0</v>
      </c>
      <c r="J525" s="16">
        <f t="shared" si="172"/>
        <v>0</v>
      </c>
      <c r="K525" s="16">
        <f t="shared" si="172"/>
        <v>0</v>
      </c>
    </row>
    <row r="526" spans="1:11" ht="24">
      <c r="A526" s="139"/>
      <c r="B526" s="157"/>
      <c r="C526" s="5" t="s">
        <v>14</v>
      </c>
      <c r="D526" s="18">
        <f t="shared" ref="D526:K533" si="173">SUM(D537,D548)</f>
        <v>1043697</v>
      </c>
      <c r="E526" s="18">
        <f t="shared" si="173"/>
        <v>1056600</v>
      </c>
      <c r="F526" s="18">
        <f t="shared" si="173"/>
        <v>1056620</v>
      </c>
      <c r="G526" s="53">
        <f t="shared" si="173"/>
        <v>1058120</v>
      </c>
      <c r="H526" s="42">
        <f t="shared" si="168"/>
        <v>1500</v>
      </c>
      <c r="I526" s="18">
        <f t="shared" si="173"/>
        <v>0</v>
      </c>
      <c r="J526" s="18">
        <f t="shared" si="173"/>
        <v>0</v>
      </c>
      <c r="K526" s="18">
        <f t="shared" si="173"/>
        <v>0</v>
      </c>
    </row>
    <row r="527" spans="1:11" ht="24">
      <c r="A527" s="139"/>
      <c r="B527" s="157"/>
      <c r="C527" s="5" t="s">
        <v>15</v>
      </c>
      <c r="D527" s="18">
        <f t="shared" si="173"/>
        <v>303768</v>
      </c>
      <c r="E527" s="18">
        <f t="shared" si="173"/>
        <v>304900</v>
      </c>
      <c r="F527" s="18">
        <f t="shared" si="173"/>
        <v>304900</v>
      </c>
      <c r="G527" s="53">
        <f t="shared" si="173"/>
        <v>302100</v>
      </c>
      <c r="H527" s="42">
        <f t="shared" si="168"/>
        <v>-2800</v>
      </c>
      <c r="I527" s="18">
        <f t="shared" si="173"/>
        <v>0</v>
      </c>
      <c r="J527" s="18">
        <f t="shared" si="173"/>
        <v>0</v>
      </c>
      <c r="K527" s="18">
        <f t="shared" si="173"/>
        <v>0</v>
      </c>
    </row>
    <row r="528" spans="1:11" ht="15" hidden="1" customHeight="1">
      <c r="A528" s="139"/>
      <c r="B528" s="157"/>
      <c r="C528" s="5" t="s">
        <v>17</v>
      </c>
      <c r="D528" s="18">
        <f t="shared" si="173"/>
        <v>0</v>
      </c>
      <c r="E528" s="18">
        <f t="shared" si="173"/>
        <v>0</v>
      </c>
      <c r="F528" s="18">
        <f t="shared" si="173"/>
        <v>0</v>
      </c>
      <c r="G528" s="53">
        <f t="shared" si="173"/>
        <v>0</v>
      </c>
      <c r="H528" s="42">
        <f t="shared" si="168"/>
        <v>0</v>
      </c>
      <c r="I528" s="18">
        <f t="shared" si="173"/>
        <v>0</v>
      </c>
      <c r="J528" s="18">
        <f t="shared" si="173"/>
        <v>0</v>
      </c>
      <c r="K528" s="18">
        <f t="shared" si="173"/>
        <v>0</v>
      </c>
    </row>
    <row r="529" spans="1:11" ht="15" hidden="1" customHeight="1">
      <c r="A529" s="139"/>
      <c r="B529" s="157"/>
      <c r="C529" s="5" t="s">
        <v>18</v>
      </c>
      <c r="D529" s="18">
        <f t="shared" si="173"/>
        <v>0</v>
      </c>
      <c r="E529" s="18">
        <f t="shared" si="173"/>
        <v>0</v>
      </c>
      <c r="F529" s="18">
        <f t="shared" si="173"/>
        <v>0</v>
      </c>
      <c r="G529" s="53">
        <f t="shared" si="173"/>
        <v>0</v>
      </c>
      <c r="H529" s="42">
        <f t="shared" si="168"/>
        <v>0</v>
      </c>
      <c r="I529" s="18">
        <f t="shared" si="173"/>
        <v>0</v>
      </c>
      <c r="J529" s="18">
        <f t="shared" si="173"/>
        <v>0</v>
      </c>
      <c r="K529" s="18">
        <f t="shared" si="173"/>
        <v>0</v>
      </c>
    </row>
    <row r="530" spans="1:11" ht="24.75" customHeight="1">
      <c r="A530" s="139"/>
      <c r="B530" s="157"/>
      <c r="C530" s="5" t="s">
        <v>16</v>
      </c>
      <c r="D530" s="18">
        <f t="shared" si="173"/>
        <v>961</v>
      </c>
      <c r="E530" s="18">
        <f t="shared" si="173"/>
        <v>0</v>
      </c>
      <c r="F530" s="18">
        <f t="shared" si="173"/>
        <v>0</v>
      </c>
      <c r="G530" s="53">
        <f t="shared" si="173"/>
        <v>0</v>
      </c>
      <c r="H530" s="42">
        <f t="shared" si="168"/>
        <v>0</v>
      </c>
      <c r="I530" s="18">
        <f t="shared" si="173"/>
        <v>0</v>
      </c>
      <c r="J530" s="18">
        <f t="shared" si="173"/>
        <v>0</v>
      </c>
      <c r="K530" s="18">
        <f t="shared" si="173"/>
        <v>0</v>
      </c>
    </row>
    <row r="531" spans="1:11">
      <c r="A531" s="139"/>
      <c r="B531" s="157"/>
      <c r="C531" s="5" t="s">
        <v>19</v>
      </c>
      <c r="D531" s="18">
        <f t="shared" si="173"/>
        <v>0</v>
      </c>
      <c r="E531" s="18">
        <f t="shared" si="173"/>
        <v>1500</v>
      </c>
      <c r="F531" s="18">
        <f t="shared" si="173"/>
        <v>1500</v>
      </c>
      <c r="G531" s="53">
        <f t="shared" si="173"/>
        <v>2000</v>
      </c>
      <c r="H531" s="42">
        <f t="shared" si="168"/>
        <v>500</v>
      </c>
      <c r="I531" s="18">
        <f t="shared" si="173"/>
        <v>0</v>
      </c>
      <c r="J531" s="18">
        <f t="shared" si="173"/>
        <v>0</v>
      </c>
      <c r="K531" s="18">
        <f t="shared" si="173"/>
        <v>0</v>
      </c>
    </row>
    <row r="532" spans="1:11" ht="25.5" customHeight="1">
      <c r="A532" s="139"/>
      <c r="B532" s="157"/>
      <c r="C532" s="14" t="s">
        <v>20</v>
      </c>
      <c r="D532" s="16">
        <f t="shared" si="173"/>
        <v>176058</v>
      </c>
      <c r="E532" s="16">
        <f t="shared" si="173"/>
        <v>77000</v>
      </c>
      <c r="F532" s="16">
        <f t="shared" si="173"/>
        <v>0</v>
      </c>
      <c r="G532" s="51">
        <f t="shared" si="173"/>
        <v>74400</v>
      </c>
      <c r="H532" s="38">
        <f t="shared" si="168"/>
        <v>74400</v>
      </c>
      <c r="I532" s="16">
        <f t="shared" si="173"/>
        <v>0</v>
      </c>
      <c r="J532" s="16">
        <f t="shared" si="173"/>
        <v>0</v>
      </c>
      <c r="K532" s="16">
        <f t="shared" si="173"/>
        <v>0</v>
      </c>
    </row>
    <row r="533" spans="1:11" ht="15.75" customHeight="1" thickBot="1">
      <c r="A533" s="140"/>
      <c r="B533" s="158"/>
      <c r="C533" s="15" t="s">
        <v>21</v>
      </c>
      <c r="D533" s="17">
        <f t="shared" si="173"/>
        <v>7217</v>
      </c>
      <c r="E533" s="17">
        <f t="shared" si="173"/>
        <v>0</v>
      </c>
      <c r="F533" s="17">
        <f t="shared" si="173"/>
        <v>0</v>
      </c>
      <c r="G533" s="65">
        <f t="shared" si="173"/>
        <v>0</v>
      </c>
      <c r="H533" s="40">
        <f t="shared" si="168"/>
        <v>0</v>
      </c>
      <c r="I533" s="17">
        <f t="shared" si="173"/>
        <v>0</v>
      </c>
      <c r="J533" s="17">
        <f t="shared" si="173"/>
        <v>0</v>
      </c>
      <c r="K533" s="17">
        <f t="shared" si="173"/>
        <v>0</v>
      </c>
    </row>
    <row r="534" spans="1:11" ht="24" customHeight="1">
      <c r="A534" s="144" t="s">
        <v>115</v>
      </c>
      <c r="B534" s="145" t="s">
        <v>117</v>
      </c>
      <c r="C534" s="8" t="s">
        <v>11</v>
      </c>
      <c r="D534" s="10">
        <f>SUM(D536,D543,D544)</f>
        <v>1285399</v>
      </c>
      <c r="E534" s="10">
        <f t="shared" ref="E534:K534" si="174">SUM(E536,E543,E544)</f>
        <v>1171800</v>
      </c>
      <c r="F534" s="10">
        <f t="shared" si="174"/>
        <v>1154800</v>
      </c>
      <c r="G534" s="47">
        <f t="shared" si="174"/>
        <v>1138300</v>
      </c>
      <c r="H534" s="36">
        <f t="shared" si="168"/>
        <v>-16500</v>
      </c>
      <c r="I534" s="10">
        <f t="shared" si="174"/>
        <v>0</v>
      </c>
      <c r="J534" s="10">
        <f t="shared" si="174"/>
        <v>0</v>
      </c>
      <c r="K534" s="10">
        <f t="shared" si="174"/>
        <v>0</v>
      </c>
    </row>
    <row r="535" spans="1:11" ht="24">
      <c r="A535" s="134"/>
      <c r="B535" s="135"/>
      <c r="C535" s="13" t="s">
        <v>12</v>
      </c>
      <c r="D535" s="19">
        <v>182</v>
      </c>
      <c r="E535" s="19">
        <v>184</v>
      </c>
      <c r="F535" s="19">
        <v>184</v>
      </c>
      <c r="G535" s="49">
        <v>184</v>
      </c>
      <c r="H535" s="41">
        <f t="shared" si="168"/>
        <v>0</v>
      </c>
      <c r="I535" s="19"/>
      <c r="J535" s="19"/>
      <c r="K535" s="19"/>
    </row>
    <row r="536" spans="1:11">
      <c r="A536" s="134"/>
      <c r="B536" s="135"/>
      <c r="C536" s="14" t="s">
        <v>13</v>
      </c>
      <c r="D536" s="16">
        <f>SUM(D537:D542)</f>
        <v>1137109</v>
      </c>
      <c r="E536" s="16">
        <f t="shared" ref="E536:G536" si="175">SUM(E537:E542)</f>
        <v>1154800</v>
      </c>
      <c r="F536" s="16">
        <f t="shared" si="175"/>
        <v>1154800</v>
      </c>
      <c r="G536" s="51">
        <f t="shared" si="175"/>
        <v>1126300</v>
      </c>
      <c r="H536" s="38">
        <f t="shared" si="168"/>
        <v>-28500</v>
      </c>
      <c r="I536" s="16">
        <f t="shared" ref="I536:K536" si="176">SUM(I537:I542)</f>
        <v>0</v>
      </c>
      <c r="J536" s="16">
        <f t="shared" si="176"/>
        <v>0</v>
      </c>
      <c r="K536" s="16">
        <f t="shared" si="176"/>
        <v>0</v>
      </c>
    </row>
    <row r="537" spans="1:11" ht="24">
      <c r="A537" s="134"/>
      <c r="B537" s="135"/>
      <c r="C537" s="5" t="s">
        <v>14</v>
      </c>
      <c r="D537" s="18">
        <v>879097</v>
      </c>
      <c r="E537" s="18">
        <v>890300</v>
      </c>
      <c r="F537" s="18">
        <v>890300</v>
      </c>
      <c r="G537" s="53">
        <v>891800</v>
      </c>
      <c r="H537" s="42">
        <f t="shared" si="168"/>
        <v>1500</v>
      </c>
      <c r="I537" s="18"/>
      <c r="J537" s="18"/>
      <c r="K537" s="18"/>
    </row>
    <row r="538" spans="1:11" ht="24">
      <c r="A538" s="134"/>
      <c r="B538" s="135"/>
      <c r="C538" s="5" t="s">
        <v>15</v>
      </c>
      <c r="D538" s="18">
        <v>258012</v>
      </c>
      <c r="E538" s="18">
        <v>263000</v>
      </c>
      <c r="F538" s="18">
        <v>263000</v>
      </c>
      <c r="G538" s="53">
        <f>261000-28500</f>
        <v>232500</v>
      </c>
      <c r="H538" s="42">
        <f t="shared" si="168"/>
        <v>-30500</v>
      </c>
      <c r="I538" s="18"/>
      <c r="J538" s="18"/>
      <c r="K538" s="18"/>
    </row>
    <row r="539" spans="1:11" ht="15" hidden="1" customHeight="1">
      <c r="A539" s="134"/>
      <c r="B539" s="135"/>
      <c r="C539" s="5" t="s">
        <v>17</v>
      </c>
      <c r="D539" s="18"/>
      <c r="E539" s="18"/>
      <c r="F539" s="18"/>
      <c r="G539" s="53"/>
      <c r="H539" s="42">
        <f t="shared" si="168"/>
        <v>0</v>
      </c>
      <c r="I539" s="18"/>
      <c r="J539" s="18"/>
      <c r="K539" s="18"/>
    </row>
    <row r="540" spans="1:11" ht="15" hidden="1" customHeight="1">
      <c r="A540" s="134"/>
      <c r="B540" s="135"/>
      <c r="C540" s="5" t="s">
        <v>18</v>
      </c>
      <c r="D540" s="18"/>
      <c r="E540" s="18"/>
      <c r="F540" s="18"/>
      <c r="G540" s="53"/>
      <c r="H540" s="42">
        <f t="shared" si="168"/>
        <v>0</v>
      </c>
      <c r="I540" s="18"/>
      <c r="J540" s="18"/>
      <c r="K540" s="18"/>
    </row>
    <row r="541" spans="1:11" ht="36" hidden="1" customHeight="1">
      <c r="A541" s="134"/>
      <c r="B541" s="135"/>
      <c r="C541" s="5" t="s">
        <v>16</v>
      </c>
      <c r="D541" s="18"/>
      <c r="E541" s="18"/>
      <c r="F541" s="18"/>
      <c r="G541" s="53"/>
      <c r="H541" s="42">
        <f t="shared" si="168"/>
        <v>0</v>
      </c>
      <c r="I541" s="18"/>
      <c r="J541" s="18"/>
      <c r="K541" s="18"/>
    </row>
    <row r="542" spans="1:11">
      <c r="A542" s="134"/>
      <c r="B542" s="135"/>
      <c r="C542" s="5" t="s">
        <v>19</v>
      </c>
      <c r="D542" s="18"/>
      <c r="E542" s="18">
        <v>1500</v>
      </c>
      <c r="F542" s="18">
        <v>1500</v>
      </c>
      <c r="G542" s="53">
        <v>2000</v>
      </c>
      <c r="H542" s="42">
        <f t="shared" si="168"/>
        <v>500</v>
      </c>
      <c r="I542" s="18"/>
      <c r="J542" s="18"/>
      <c r="K542" s="18"/>
    </row>
    <row r="543" spans="1:11" ht="16.5" customHeight="1">
      <c r="A543" s="134"/>
      <c r="B543" s="135"/>
      <c r="C543" s="14" t="s">
        <v>20</v>
      </c>
      <c r="D543" s="16">
        <v>142470</v>
      </c>
      <c r="E543" s="16">
        <v>17000</v>
      </c>
      <c r="F543" s="16"/>
      <c r="G543" s="51">
        <v>12000</v>
      </c>
      <c r="H543" s="38">
        <f t="shared" si="168"/>
        <v>12000</v>
      </c>
      <c r="I543" s="16"/>
      <c r="J543" s="16"/>
      <c r="K543" s="16"/>
    </row>
    <row r="544" spans="1:11" ht="17.25" customHeight="1">
      <c r="A544" s="134"/>
      <c r="B544" s="135"/>
      <c r="C544" s="14" t="s">
        <v>21</v>
      </c>
      <c r="D544" s="16">
        <v>5820</v>
      </c>
      <c r="E544" s="16"/>
      <c r="F544" s="16"/>
      <c r="G544" s="51"/>
      <c r="H544" s="38">
        <f t="shared" si="168"/>
        <v>0</v>
      </c>
      <c r="I544" s="16"/>
      <c r="J544" s="16"/>
      <c r="K544" s="16"/>
    </row>
    <row r="545" spans="1:11" ht="15" customHeight="1">
      <c r="A545" s="134" t="s">
        <v>116</v>
      </c>
      <c r="B545" s="135" t="s">
        <v>118</v>
      </c>
      <c r="C545" s="6" t="s">
        <v>11</v>
      </c>
      <c r="D545" s="11">
        <f>SUM(D547,D554,D555)</f>
        <v>246302</v>
      </c>
      <c r="E545" s="11">
        <f t="shared" ref="E545:K545" si="177">SUM(E547,E554,E555)</f>
        <v>268200</v>
      </c>
      <c r="F545" s="11">
        <f t="shared" si="177"/>
        <v>208220</v>
      </c>
      <c r="G545" s="55">
        <f t="shared" si="177"/>
        <v>298320</v>
      </c>
      <c r="H545" s="43">
        <f t="shared" si="168"/>
        <v>90100</v>
      </c>
      <c r="I545" s="11">
        <f t="shared" si="177"/>
        <v>0</v>
      </c>
      <c r="J545" s="11">
        <f t="shared" si="177"/>
        <v>0</v>
      </c>
      <c r="K545" s="11">
        <f t="shared" si="177"/>
        <v>0</v>
      </c>
    </row>
    <row r="546" spans="1:11" ht="24">
      <c r="A546" s="134"/>
      <c r="B546" s="135"/>
      <c r="C546" s="13" t="s">
        <v>12</v>
      </c>
      <c r="D546" s="19">
        <v>22</v>
      </c>
      <c r="E546" s="19">
        <v>22</v>
      </c>
      <c r="F546" s="19">
        <v>22</v>
      </c>
      <c r="G546" s="49">
        <v>22</v>
      </c>
      <c r="H546" s="41">
        <f t="shared" si="168"/>
        <v>0</v>
      </c>
      <c r="I546" s="19"/>
      <c r="J546" s="19"/>
      <c r="K546" s="19"/>
    </row>
    <row r="547" spans="1:11">
      <c r="A547" s="134"/>
      <c r="B547" s="135"/>
      <c r="C547" s="14" t="s">
        <v>13</v>
      </c>
      <c r="D547" s="16">
        <f>SUM(D548:D553)</f>
        <v>211317</v>
      </c>
      <c r="E547" s="16">
        <f t="shared" ref="E547:G547" si="178">SUM(E548:E553)</f>
        <v>208200</v>
      </c>
      <c r="F547" s="16">
        <f t="shared" si="178"/>
        <v>208220</v>
      </c>
      <c r="G547" s="51">
        <f t="shared" si="178"/>
        <v>235920</v>
      </c>
      <c r="H547" s="38">
        <f t="shared" si="168"/>
        <v>27700</v>
      </c>
      <c r="I547" s="16">
        <f t="shared" ref="I547:K547" si="179">SUM(I548:I553)</f>
        <v>0</v>
      </c>
      <c r="J547" s="16">
        <f t="shared" si="179"/>
        <v>0</v>
      </c>
      <c r="K547" s="16">
        <f t="shared" si="179"/>
        <v>0</v>
      </c>
    </row>
    <row r="548" spans="1:11" ht="24">
      <c r="A548" s="134"/>
      <c r="B548" s="135"/>
      <c r="C548" s="5" t="s">
        <v>14</v>
      </c>
      <c r="D548" s="18">
        <v>164600</v>
      </c>
      <c r="E548" s="18">
        <v>166300</v>
      </c>
      <c r="F548" s="18">
        <v>166320</v>
      </c>
      <c r="G548" s="53">
        <v>166320</v>
      </c>
      <c r="H548" s="42">
        <f t="shared" si="168"/>
        <v>0</v>
      </c>
      <c r="I548" s="18"/>
      <c r="J548" s="18"/>
      <c r="K548" s="18"/>
    </row>
    <row r="549" spans="1:11" ht="24">
      <c r="A549" s="134"/>
      <c r="B549" s="135"/>
      <c r="C549" s="5" t="s">
        <v>15</v>
      </c>
      <c r="D549" s="18">
        <v>45756</v>
      </c>
      <c r="E549" s="18">
        <v>41900</v>
      </c>
      <c r="F549" s="18">
        <v>41900</v>
      </c>
      <c r="G549" s="53">
        <v>69600</v>
      </c>
      <c r="H549" s="42">
        <f t="shared" si="168"/>
        <v>27700</v>
      </c>
      <c r="I549" s="18"/>
      <c r="J549" s="18"/>
      <c r="K549" s="18"/>
    </row>
    <row r="550" spans="1:11" ht="15" hidden="1" customHeight="1">
      <c r="A550" s="134"/>
      <c r="B550" s="135"/>
      <c r="C550" s="5" t="s">
        <v>17</v>
      </c>
      <c r="D550" s="18"/>
      <c r="E550" s="18"/>
      <c r="F550" s="18"/>
      <c r="G550" s="53"/>
      <c r="H550" s="42">
        <f t="shared" si="168"/>
        <v>0</v>
      </c>
      <c r="I550" s="18"/>
      <c r="J550" s="18"/>
      <c r="K550" s="18"/>
    </row>
    <row r="551" spans="1:11" ht="15" hidden="1" customHeight="1">
      <c r="A551" s="134"/>
      <c r="B551" s="135"/>
      <c r="C551" s="5" t="s">
        <v>18</v>
      </c>
      <c r="D551" s="18"/>
      <c r="E551" s="18"/>
      <c r="F551" s="18"/>
      <c r="G551" s="53"/>
      <c r="H551" s="42">
        <f t="shared" si="168"/>
        <v>0</v>
      </c>
      <c r="I551" s="18"/>
      <c r="J551" s="18"/>
      <c r="K551" s="18"/>
    </row>
    <row r="552" spans="1:11" ht="25.5" customHeight="1">
      <c r="A552" s="134"/>
      <c r="B552" s="135"/>
      <c r="C552" s="5" t="s">
        <v>16</v>
      </c>
      <c r="D552" s="18">
        <v>961</v>
      </c>
      <c r="E552" s="18"/>
      <c r="F552" s="18"/>
      <c r="G552" s="53"/>
      <c r="H552" s="42">
        <f t="shared" si="168"/>
        <v>0</v>
      </c>
      <c r="I552" s="18"/>
      <c r="J552" s="18"/>
      <c r="K552" s="18"/>
    </row>
    <row r="553" spans="1:11" ht="15" hidden="1" customHeight="1">
      <c r="A553" s="134"/>
      <c r="B553" s="135"/>
      <c r="C553" s="5" t="s">
        <v>19</v>
      </c>
      <c r="D553" s="18"/>
      <c r="E553" s="18"/>
      <c r="F553" s="18"/>
      <c r="G553" s="53"/>
      <c r="H553" s="42">
        <f t="shared" si="168"/>
        <v>0</v>
      </c>
      <c r="I553" s="18"/>
      <c r="J553" s="18"/>
      <c r="K553" s="18"/>
    </row>
    <row r="554" spans="1:11" ht="30" customHeight="1">
      <c r="A554" s="134"/>
      <c r="B554" s="135"/>
      <c r="C554" s="14" t="s">
        <v>20</v>
      </c>
      <c r="D554" s="16">
        <v>33588</v>
      </c>
      <c r="E554" s="16">
        <f>30000+30000</f>
        <v>60000</v>
      </c>
      <c r="F554" s="16"/>
      <c r="G554" s="51">
        <v>62400</v>
      </c>
      <c r="H554" s="38">
        <f t="shared" si="168"/>
        <v>62400</v>
      </c>
      <c r="I554" s="16"/>
      <c r="J554" s="16"/>
      <c r="K554" s="16"/>
    </row>
    <row r="555" spans="1:11" ht="13.5" customHeight="1" thickBot="1">
      <c r="A555" s="134"/>
      <c r="B555" s="135"/>
      <c r="C555" s="15" t="s">
        <v>21</v>
      </c>
      <c r="D555" s="17">
        <v>1397</v>
      </c>
      <c r="E555" s="17"/>
      <c r="F555" s="17"/>
      <c r="G555" s="65"/>
      <c r="H555" s="40">
        <f t="shared" si="168"/>
        <v>0</v>
      </c>
      <c r="I555" s="17"/>
      <c r="J555" s="17"/>
      <c r="K555" s="17"/>
    </row>
    <row r="556" spans="1:11">
      <c r="A556" s="176" t="s">
        <v>121</v>
      </c>
      <c r="B556" s="155" t="s">
        <v>122</v>
      </c>
      <c r="C556" s="22" t="s">
        <v>11</v>
      </c>
      <c r="D556" s="23">
        <f>SUM(D558,D565,D566)</f>
        <v>14980310</v>
      </c>
      <c r="E556" s="23">
        <f t="shared" ref="E556:K556" si="180">SUM(E558,E565,E566)</f>
        <v>15615500</v>
      </c>
      <c r="F556" s="23">
        <f t="shared" si="180"/>
        <v>14587290</v>
      </c>
      <c r="G556" s="47">
        <f t="shared" si="180"/>
        <v>16281040</v>
      </c>
      <c r="H556" s="36">
        <f t="shared" si="168"/>
        <v>1693750</v>
      </c>
      <c r="I556" s="23">
        <f t="shared" si="180"/>
        <v>1863900</v>
      </c>
      <c r="J556" s="23">
        <f t="shared" si="180"/>
        <v>2236600</v>
      </c>
      <c r="K556" s="23">
        <f t="shared" si="180"/>
        <v>2236600</v>
      </c>
    </row>
    <row r="557" spans="1:11" ht="24">
      <c r="A557" s="177"/>
      <c r="B557" s="132"/>
      <c r="C557" s="24" t="s">
        <v>12</v>
      </c>
      <c r="D557" s="25">
        <f>SUM(D568,D634,D678,D689,D700,D711,D722,D766,D777,D810,D865,D953,D942)</f>
        <v>961</v>
      </c>
      <c r="E557" s="25">
        <f>SUM(E568,E634,E678,E689,E700,E711,E722,E766,E777,E810,E865,E953,E942)</f>
        <v>969</v>
      </c>
      <c r="F557" s="25">
        <f>SUM(F568,F634,F678,F689,F700,F711,F722,F766,F777,F810,F865,F953,F942)</f>
        <v>969</v>
      </c>
      <c r="G557" s="49">
        <f>SUM(G568,G634,G678,G689,G700,G711,G722,G766,G777,G810,G865,G953,G942)</f>
        <v>990</v>
      </c>
      <c r="H557" s="41">
        <f>SUM(H568,H634,H678,H689,H700,H711,H722,H766,H777,H810,H865,H953,H942)</f>
        <v>21</v>
      </c>
      <c r="I557" s="25">
        <f>SUM(I568,I634,I678,I689,I700,I711,I722,I766,I777,I810,I865,I953)</f>
        <v>969</v>
      </c>
      <c r="J557" s="25">
        <f>SUM(J568,J634,J678,J689,J700,J711,J722,J766,J777,J810,J865,J953)</f>
        <v>969</v>
      </c>
      <c r="K557" s="25">
        <f>SUM(K568,K634,K678,K689,K700,K711,K722,K766,K777,K810,K865,K953)</f>
        <v>969</v>
      </c>
    </row>
    <row r="558" spans="1:11">
      <c r="A558" s="177"/>
      <c r="B558" s="132"/>
      <c r="C558" s="26" t="s">
        <v>13</v>
      </c>
      <c r="D558" s="27">
        <f>SUM(D559:D564)</f>
        <v>13012404</v>
      </c>
      <c r="E558" s="27">
        <f t="shared" ref="E558:G558" si="181">SUM(E559:E564)</f>
        <v>14783411</v>
      </c>
      <c r="F558" s="27">
        <f t="shared" si="181"/>
        <v>14037290</v>
      </c>
      <c r="G558" s="51">
        <f t="shared" si="181"/>
        <v>14740020</v>
      </c>
      <c r="H558" s="38">
        <f t="shared" si="168"/>
        <v>702730</v>
      </c>
      <c r="I558" s="27">
        <f t="shared" ref="I558:K558" si="182">SUM(I559:I564)</f>
        <v>1863900</v>
      </c>
      <c r="J558" s="27">
        <f t="shared" si="182"/>
        <v>2236600</v>
      </c>
      <c r="K558" s="27">
        <f t="shared" si="182"/>
        <v>2236600</v>
      </c>
    </row>
    <row r="559" spans="1:11" ht="24">
      <c r="A559" s="177"/>
      <c r="B559" s="132"/>
      <c r="C559" s="28" t="s">
        <v>14</v>
      </c>
      <c r="D559" s="29">
        <f t="shared" ref="D559:H566" si="183">SUM(D570,D636,D680,D691,D702,D713,D724,D768,D779,D812,D867,D955,D944)</f>
        <v>7477544</v>
      </c>
      <c r="E559" s="29">
        <f t="shared" si="183"/>
        <v>7875776</v>
      </c>
      <c r="F559" s="29">
        <f t="shared" si="183"/>
        <v>7876995</v>
      </c>
      <c r="G559" s="53">
        <f t="shared" si="183"/>
        <v>8226610</v>
      </c>
      <c r="H559" s="42">
        <f t="shared" si="183"/>
        <v>349615</v>
      </c>
      <c r="I559" s="29">
        <f t="shared" ref="I559:K566" si="184">SUM(I570,I636,I680,I691,I702,I713,I724,I768,I779,I812,I867,I955)</f>
        <v>1124000</v>
      </c>
      <c r="J559" s="29">
        <f t="shared" si="184"/>
        <v>1124000</v>
      </c>
      <c r="K559" s="29">
        <f t="shared" si="184"/>
        <v>1124000</v>
      </c>
    </row>
    <row r="560" spans="1:11" ht="24">
      <c r="A560" s="177"/>
      <c r="B560" s="132"/>
      <c r="C560" s="28" t="s">
        <v>15</v>
      </c>
      <c r="D560" s="29">
        <f t="shared" si="183"/>
        <v>2878207</v>
      </c>
      <c r="E560" s="29">
        <f t="shared" si="183"/>
        <v>3301956</v>
      </c>
      <c r="F560" s="29">
        <f t="shared" si="183"/>
        <v>3215095</v>
      </c>
      <c r="G560" s="53">
        <f t="shared" si="183"/>
        <v>3817160</v>
      </c>
      <c r="H560" s="42">
        <f t="shared" si="183"/>
        <v>602065</v>
      </c>
      <c r="I560" s="29">
        <f t="shared" si="184"/>
        <v>739900</v>
      </c>
      <c r="J560" s="29">
        <f t="shared" si="184"/>
        <v>1112600</v>
      </c>
      <c r="K560" s="29">
        <f t="shared" si="184"/>
        <v>1112600</v>
      </c>
    </row>
    <row r="561" spans="1:11">
      <c r="A561" s="177"/>
      <c r="B561" s="132"/>
      <c r="C561" s="28" t="s">
        <v>17</v>
      </c>
      <c r="D561" s="29">
        <f t="shared" si="183"/>
        <v>69338</v>
      </c>
      <c r="E561" s="29">
        <f t="shared" si="183"/>
        <v>0</v>
      </c>
      <c r="F561" s="29">
        <f t="shared" si="183"/>
        <v>0</v>
      </c>
      <c r="G561" s="53">
        <f t="shared" si="183"/>
        <v>0</v>
      </c>
      <c r="H561" s="42">
        <f t="shared" si="183"/>
        <v>0</v>
      </c>
      <c r="I561" s="29">
        <f t="shared" si="184"/>
        <v>0</v>
      </c>
      <c r="J561" s="29">
        <f t="shared" si="184"/>
        <v>0</v>
      </c>
      <c r="K561" s="29">
        <f t="shared" si="184"/>
        <v>0</v>
      </c>
    </row>
    <row r="562" spans="1:11" ht="15" hidden="1" customHeight="1">
      <c r="A562" s="177"/>
      <c r="B562" s="132"/>
      <c r="C562" s="28" t="s">
        <v>18</v>
      </c>
      <c r="D562" s="29">
        <f t="shared" si="183"/>
        <v>0</v>
      </c>
      <c r="E562" s="29">
        <f t="shared" si="183"/>
        <v>0</v>
      </c>
      <c r="F562" s="29">
        <f t="shared" si="183"/>
        <v>0</v>
      </c>
      <c r="G562" s="53">
        <f t="shared" si="183"/>
        <v>0</v>
      </c>
      <c r="H562" s="42">
        <f t="shared" si="183"/>
        <v>0</v>
      </c>
      <c r="I562" s="29">
        <f t="shared" si="184"/>
        <v>0</v>
      </c>
      <c r="J562" s="29">
        <f t="shared" si="184"/>
        <v>0</v>
      </c>
      <c r="K562" s="29">
        <f t="shared" si="184"/>
        <v>0</v>
      </c>
    </row>
    <row r="563" spans="1:11" ht="24.75" customHeight="1">
      <c r="A563" s="177"/>
      <c r="B563" s="132"/>
      <c r="C563" s="28" t="s">
        <v>16</v>
      </c>
      <c r="D563" s="29">
        <f t="shared" si="183"/>
        <v>369</v>
      </c>
      <c r="E563" s="29">
        <f t="shared" si="183"/>
        <v>1404</v>
      </c>
      <c r="F563" s="29">
        <f t="shared" si="183"/>
        <v>0</v>
      </c>
      <c r="G563" s="53">
        <f t="shared" si="183"/>
        <v>0</v>
      </c>
      <c r="H563" s="42">
        <f t="shared" si="183"/>
        <v>0</v>
      </c>
      <c r="I563" s="29">
        <f t="shared" si="184"/>
        <v>0</v>
      </c>
      <c r="J563" s="29">
        <f t="shared" si="184"/>
        <v>0</v>
      </c>
      <c r="K563" s="29">
        <f t="shared" si="184"/>
        <v>0</v>
      </c>
    </row>
    <row r="564" spans="1:11">
      <c r="A564" s="177"/>
      <c r="B564" s="132"/>
      <c r="C564" s="28" t="s">
        <v>19</v>
      </c>
      <c r="D564" s="29">
        <f t="shared" si="183"/>
        <v>2586946</v>
      </c>
      <c r="E564" s="29">
        <f t="shared" si="183"/>
        <v>3604275</v>
      </c>
      <c r="F564" s="29">
        <f t="shared" si="183"/>
        <v>2945200</v>
      </c>
      <c r="G564" s="53">
        <f t="shared" si="183"/>
        <v>2696250</v>
      </c>
      <c r="H564" s="42">
        <f t="shared" si="183"/>
        <v>-248950</v>
      </c>
      <c r="I564" s="29">
        <f t="shared" si="184"/>
        <v>0</v>
      </c>
      <c r="J564" s="29">
        <f t="shared" si="184"/>
        <v>0</v>
      </c>
      <c r="K564" s="29">
        <f t="shared" si="184"/>
        <v>0</v>
      </c>
    </row>
    <row r="565" spans="1:11" ht="33.75" customHeight="1">
      <c r="A565" s="177"/>
      <c r="B565" s="132"/>
      <c r="C565" s="26" t="s">
        <v>20</v>
      </c>
      <c r="D565" s="27">
        <f t="shared" si="183"/>
        <v>1962490</v>
      </c>
      <c r="E565" s="27">
        <f t="shared" si="183"/>
        <v>828700</v>
      </c>
      <c r="F565" s="27">
        <f t="shared" si="183"/>
        <v>550000</v>
      </c>
      <c r="G565" s="51">
        <f t="shared" si="183"/>
        <v>1541020</v>
      </c>
      <c r="H565" s="38">
        <f t="shared" si="183"/>
        <v>991020</v>
      </c>
      <c r="I565" s="27">
        <f t="shared" si="184"/>
        <v>0</v>
      </c>
      <c r="J565" s="27">
        <f t="shared" si="184"/>
        <v>0</v>
      </c>
      <c r="K565" s="27">
        <f t="shared" si="184"/>
        <v>0</v>
      </c>
    </row>
    <row r="566" spans="1:11" ht="24.75" thickBot="1">
      <c r="A566" s="177"/>
      <c r="B566" s="132"/>
      <c r="C566" s="31" t="s">
        <v>21</v>
      </c>
      <c r="D566" s="32">
        <f t="shared" si="183"/>
        <v>5416</v>
      </c>
      <c r="E566" s="32">
        <f t="shared" si="183"/>
        <v>3389</v>
      </c>
      <c r="F566" s="32">
        <f t="shared" si="183"/>
        <v>0</v>
      </c>
      <c r="G566" s="67">
        <f t="shared" si="183"/>
        <v>0</v>
      </c>
      <c r="H566" s="44">
        <f t="shared" si="183"/>
        <v>0</v>
      </c>
      <c r="I566" s="32">
        <f t="shared" si="184"/>
        <v>0</v>
      </c>
      <c r="J566" s="32">
        <f t="shared" si="184"/>
        <v>0</v>
      </c>
      <c r="K566" s="32">
        <f t="shared" si="184"/>
        <v>0</v>
      </c>
    </row>
    <row r="567" spans="1:11" ht="39.75" customHeight="1">
      <c r="A567" s="125" t="s">
        <v>125</v>
      </c>
      <c r="B567" s="160" t="s">
        <v>235</v>
      </c>
      <c r="C567" s="46" t="s">
        <v>11</v>
      </c>
      <c r="D567" s="47">
        <f>SUM(D569,D576,D577)</f>
        <v>237166</v>
      </c>
      <c r="E567" s="47">
        <f t="shared" ref="E567:K567" si="185">SUM(E569,E576,E577)</f>
        <v>120000</v>
      </c>
      <c r="F567" s="47">
        <f t="shared" si="185"/>
        <v>960000</v>
      </c>
      <c r="G567" s="47">
        <f t="shared" si="185"/>
        <v>830000</v>
      </c>
      <c r="H567" s="47">
        <f t="shared" si="168"/>
        <v>-130000</v>
      </c>
      <c r="I567" s="47">
        <f t="shared" si="185"/>
        <v>0</v>
      </c>
      <c r="J567" s="47">
        <f t="shared" si="185"/>
        <v>0</v>
      </c>
      <c r="K567" s="47">
        <f t="shared" si="185"/>
        <v>0</v>
      </c>
    </row>
    <row r="568" spans="1:11" ht="24" hidden="1" customHeight="1">
      <c r="A568" s="126"/>
      <c r="B568" s="161"/>
      <c r="C568" s="48" t="s">
        <v>12</v>
      </c>
      <c r="D568" s="49">
        <f>SUM(D579,D590,D601,D612,D623)</f>
        <v>0</v>
      </c>
      <c r="E568" s="49">
        <f t="shared" ref="E568:K568" si="186">SUM(E579,E590,E601,E612,E623)</f>
        <v>0</v>
      </c>
      <c r="F568" s="49">
        <f t="shared" si="186"/>
        <v>0</v>
      </c>
      <c r="G568" s="49">
        <f t="shared" si="186"/>
        <v>0</v>
      </c>
      <c r="H568" s="49">
        <f t="shared" si="168"/>
        <v>0</v>
      </c>
      <c r="I568" s="49">
        <f t="shared" si="186"/>
        <v>0</v>
      </c>
      <c r="J568" s="49">
        <f t="shared" si="186"/>
        <v>0</v>
      </c>
      <c r="K568" s="49">
        <f t="shared" si="186"/>
        <v>0</v>
      </c>
    </row>
    <row r="569" spans="1:11" ht="26.25" customHeight="1">
      <c r="A569" s="126"/>
      <c r="B569" s="161"/>
      <c r="C569" s="50" t="s">
        <v>13</v>
      </c>
      <c r="D569" s="51">
        <f>SUM(D570:D575)</f>
        <v>237166</v>
      </c>
      <c r="E569" s="51">
        <f t="shared" ref="E569:G569" si="187">SUM(E570:E575)</f>
        <v>120000</v>
      </c>
      <c r="F569" s="51">
        <f t="shared" si="187"/>
        <v>960000</v>
      </c>
      <c r="G569" s="51">
        <f t="shared" si="187"/>
        <v>830000</v>
      </c>
      <c r="H569" s="51">
        <f t="shared" si="168"/>
        <v>-130000</v>
      </c>
      <c r="I569" s="51">
        <f t="shared" ref="I569:K569" si="188">SUM(I570:I575)</f>
        <v>0</v>
      </c>
      <c r="J569" s="51">
        <f t="shared" si="188"/>
        <v>0</v>
      </c>
      <c r="K569" s="51">
        <f t="shared" si="188"/>
        <v>0</v>
      </c>
    </row>
    <row r="570" spans="1:11" ht="24" hidden="1" customHeight="1">
      <c r="A570" s="126"/>
      <c r="B570" s="161"/>
      <c r="C570" s="52" t="s">
        <v>14</v>
      </c>
      <c r="D570" s="53">
        <f t="shared" ref="D570:K577" si="189">SUM(D581,D592,D603,D614,D625)</f>
        <v>0</v>
      </c>
      <c r="E570" s="53">
        <f t="shared" si="189"/>
        <v>0</v>
      </c>
      <c r="F570" s="53">
        <f t="shared" si="189"/>
        <v>0</v>
      </c>
      <c r="G570" s="53">
        <f t="shared" si="189"/>
        <v>0</v>
      </c>
      <c r="H570" s="53">
        <f t="shared" si="168"/>
        <v>0</v>
      </c>
      <c r="I570" s="53">
        <f t="shared" si="189"/>
        <v>0</v>
      </c>
      <c r="J570" s="53">
        <f t="shared" si="189"/>
        <v>0</v>
      </c>
      <c r="K570" s="53">
        <f t="shared" si="189"/>
        <v>0</v>
      </c>
    </row>
    <row r="571" spans="1:11" ht="51.75" customHeight="1">
      <c r="A571" s="126"/>
      <c r="B571" s="161"/>
      <c r="C571" s="52" t="s">
        <v>15</v>
      </c>
      <c r="D571" s="53">
        <f t="shared" si="189"/>
        <v>15861</v>
      </c>
      <c r="E571" s="53">
        <f t="shared" si="189"/>
        <v>5000</v>
      </c>
      <c r="F571" s="53">
        <f t="shared" si="189"/>
        <v>18000</v>
      </c>
      <c r="G571" s="53">
        <f t="shared" si="189"/>
        <v>25000</v>
      </c>
      <c r="H571" s="53">
        <f t="shared" si="168"/>
        <v>7000</v>
      </c>
      <c r="I571" s="53">
        <f t="shared" si="189"/>
        <v>0</v>
      </c>
      <c r="J571" s="53">
        <f t="shared" si="189"/>
        <v>0</v>
      </c>
      <c r="K571" s="53">
        <f t="shared" si="189"/>
        <v>0</v>
      </c>
    </row>
    <row r="572" spans="1:11" ht="15" hidden="1" customHeight="1">
      <c r="A572" s="126"/>
      <c r="B572" s="161"/>
      <c r="C572" s="52" t="s">
        <v>17</v>
      </c>
      <c r="D572" s="53">
        <f t="shared" si="189"/>
        <v>0</v>
      </c>
      <c r="E572" s="53">
        <f t="shared" si="189"/>
        <v>0</v>
      </c>
      <c r="F572" s="53">
        <f t="shared" si="189"/>
        <v>0</v>
      </c>
      <c r="G572" s="53">
        <f t="shared" si="189"/>
        <v>0</v>
      </c>
      <c r="H572" s="53">
        <f t="shared" si="168"/>
        <v>0</v>
      </c>
      <c r="I572" s="53">
        <f t="shared" si="189"/>
        <v>0</v>
      </c>
      <c r="J572" s="53">
        <f t="shared" si="189"/>
        <v>0</v>
      </c>
      <c r="K572" s="53">
        <f t="shared" si="189"/>
        <v>0</v>
      </c>
    </row>
    <row r="573" spans="1:11" ht="15" hidden="1" customHeight="1">
      <c r="A573" s="126"/>
      <c r="B573" s="161"/>
      <c r="C573" s="52" t="s">
        <v>18</v>
      </c>
      <c r="D573" s="53">
        <f t="shared" si="189"/>
        <v>0</v>
      </c>
      <c r="E573" s="53">
        <f t="shared" si="189"/>
        <v>0</v>
      </c>
      <c r="F573" s="53">
        <f t="shared" si="189"/>
        <v>0</v>
      </c>
      <c r="G573" s="53">
        <f t="shared" si="189"/>
        <v>0</v>
      </c>
      <c r="H573" s="53">
        <f t="shared" si="168"/>
        <v>0</v>
      </c>
      <c r="I573" s="53">
        <f t="shared" si="189"/>
        <v>0</v>
      </c>
      <c r="J573" s="53">
        <f t="shared" si="189"/>
        <v>0</v>
      </c>
      <c r="K573" s="53">
        <f t="shared" si="189"/>
        <v>0</v>
      </c>
    </row>
    <row r="574" spans="1:11" ht="2.25" hidden="1" customHeight="1">
      <c r="A574" s="126"/>
      <c r="B574" s="161"/>
      <c r="C574" s="52" t="s">
        <v>16</v>
      </c>
      <c r="D574" s="53">
        <f t="shared" si="189"/>
        <v>0</v>
      </c>
      <c r="E574" s="53">
        <f t="shared" si="189"/>
        <v>0</v>
      </c>
      <c r="F574" s="53">
        <f t="shared" si="189"/>
        <v>0</v>
      </c>
      <c r="G574" s="53">
        <f t="shared" si="189"/>
        <v>0</v>
      </c>
      <c r="H574" s="53">
        <f t="shared" si="168"/>
        <v>0</v>
      </c>
      <c r="I574" s="53">
        <f t="shared" si="189"/>
        <v>0</v>
      </c>
      <c r="J574" s="53">
        <f t="shared" si="189"/>
        <v>0</v>
      </c>
      <c r="K574" s="53">
        <f t="shared" si="189"/>
        <v>0</v>
      </c>
    </row>
    <row r="575" spans="1:11" ht="40.5" customHeight="1" thickBot="1">
      <c r="A575" s="126"/>
      <c r="B575" s="161"/>
      <c r="C575" s="52" t="s">
        <v>19</v>
      </c>
      <c r="D575" s="53">
        <f t="shared" si="189"/>
        <v>221305</v>
      </c>
      <c r="E575" s="53">
        <f t="shared" si="189"/>
        <v>115000</v>
      </c>
      <c r="F575" s="53">
        <f t="shared" si="189"/>
        <v>942000</v>
      </c>
      <c r="G575" s="53">
        <f t="shared" si="189"/>
        <v>805000</v>
      </c>
      <c r="H575" s="53">
        <f t="shared" si="168"/>
        <v>-137000</v>
      </c>
      <c r="I575" s="53">
        <f t="shared" si="189"/>
        <v>0</v>
      </c>
      <c r="J575" s="53">
        <f t="shared" si="189"/>
        <v>0</v>
      </c>
      <c r="K575" s="53">
        <f t="shared" si="189"/>
        <v>0</v>
      </c>
    </row>
    <row r="576" spans="1:11" ht="36.75" hidden="1" customHeight="1" thickBot="1">
      <c r="A576" s="126"/>
      <c r="B576" s="161"/>
      <c r="C576" s="50" t="s">
        <v>20</v>
      </c>
      <c r="D576" s="51">
        <f t="shared" si="189"/>
        <v>0</v>
      </c>
      <c r="E576" s="51">
        <f t="shared" si="189"/>
        <v>0</v>
      </c>
      <c r="F576" s="51">
        <f t="shared" si="189"/>
        <v>0</v>
      </c>
      <c r="G576" s="51">
        <f t="shared" si="189"/>
        <v>0</v>
      </c>
      <c r="H576" s="51">
        <f t="shared" si="168"/>
        <v>0</v>
      </c>
      <c r="I576" s="51">
        <f t="shared" si="189"/>
        <v>0</v>
      </c>
      <c r="J576" s="51">
        <f t="shared" si="189"/>
        <v>0</v>
      </c>
      <c r="K576" s="51">
        <f t="shared" si="189"/>
        <v>0</v>
      </c>
    </row>
    <row r="577" spans="1:11" ht="24.75" hidden="1" customHeight="1" thickBot="1">
      <c r="A577" s="127"/>
      <c r="B577" s="162"/>
      <c r="C577" s="64" t="s">
        <v>21</v>
      </c>
      <c r="D577" s="65">
        <f t="shared" si="189"/>
        <v>0</v>
      </c>
      <c r="E577" s="65">
        <f t="shared" si="189"/>
        <v>0</v>
      </c>
      <c r="F577" s="65">
        <f t="shared" si="189"/>
        <v>0</v>
      </c>
      <c r="G577" s="65">
        <f t="shared" si="189"/>
        <v>0</v>
      </c>
      <c r="H577" s="65">
        <f t="shared" si="168"/>
        <v>0</v>
      </c>
      <c r="I577" s="65">
        <f t="shared" si="189"/>
        <v>0</v>
      </c>
      <c r="J577" s="65">
        <f t="shared" si="189"/>
        <v>0</v>
      </c>
      <c r="K577" s="65">
        <f t="shared" si="189"/>
        <v>0</v>
      </c>
    </row>
    <row r="578" spans="1:11" ht="15" customHeight="1">
      <c r="A578" s="121" t="s">
        <v>129</v>
      </c>
      <c r="B578" s="150" t="s">
        <v>126</v>
      </c>
      <c r="C578" s="46" t="s">
        <v>11</v>
      </c>
      <c r="D578" s="47">
        <f>SUM(D580,D587,D588)</f>
        <v>0</v>
      </c>
      <c r="E578" s="47">
        <f t="shared" ref="E578:K578" si="190">SUM(E580,E587,E588)</f>
        <v>0</v>
      </c>
      <c r="F578" s="47">
        <f t="shared" si="190"/>
        <v>210000</v>
      </c>
      <c r="G578" s="47">
        <f t="shared" si="190"/>
        <v>260000</v>
      </c>
      <c r="H578" s="47">
        <f t="shared" si="168"/>
        <v>50000</v>
      </c>
      <c r="I578" s="47">
        <f t="shared" si="190"/>
        <v>0</v>
      </c>
      <c r="J578" s="47">
        <f t="shared" si="190"/>
        <v>0</v>
      </c>
      <c r="K578" s="47">
        <f t="shared" si="190"/>
        <v>0</v>
      </c>
    </row>
    <row r="579" spans="1:11" ht="24" hidden="1" customHeight="1">
      <c r="A579" s="120"/>
      <c r="B579" s="146"/>
      <c r="C579" s="48" t="s">
        <v>12</v>
      </c>
      <c r="D579" s="49"/>
      <c r="E579" s="49"/>
      <c r="F579" s="49"/>
      <c r="G579" s="49"/>
      <c r="H579" s="49">
        <f t="shared" si="168"/>
        <v>0</v>
      </c>
      <c r="I579" s="49"/>
      <c r="J579" s="49"/>
      <c r="K579" s="49"/>
    </row>
    <row r="580" spans="1:11">
      <c r="A580" s="120"/>
      <c r="B580" s="146"/>
      <c r="C580" s="50" t="s">
        <v>13</v>
      </c>
      <c r="D580" s="51">
        <f>SUM(D581:D586)</f>
        <v>0</v>
      </c>
      <c r="E580" s="51">
        <f t="shared" ref="E580:G580" si="191">SUM(E581:E586)</f>
        <v>0</v>
      </c>
      <c r="F580" s="51">
        <f t="shared" si="191"/>
        <v>210000</v>
      </c>
      <c r="G580" s="51">
        <f t="shared" si="191"/>
        <v>260000</v>
      </c>
      <c r="H580" s="51">
        <f t="shared" si="168"/>
        <v>50000</v>
      </c>
      <c r="I580" s="51">
        <f t="shared" ref="I580:K580" si="192">SUM(I581:I586)</f>
        <v>0</v>
      </c>
      <c r="J580" s="51">
        <f t="shared" si="192"/>
        <v>0</v>
      </c>
      <c r="K580" s="51">
        <f t="shared" si="192"/>
        <v>0</v>
      </c>
    </row>
    <row r="581" spans="1:11" ht="24" hidden="1" customHeight="1">
      <c r="A581" s="120"/>
      <c r="B581" s="146"/>
      <c r="C581" s="52" t="s">
        <v>14</v>
      </c>
      <c r="D581" s="53"/>
      <c r="E581" s="53"/>
      <c r="F581" s="53"/>
      <c r="G581" s="53"/>
      <c r="H581" s="53">
        <f t="shared" si="168"/>
        <v>0</v>
      </c>
      <c r="I581" s="53"/>
      <c r="J581" s="53"/>
      <c r="K581" s="53"/>
    </row>
    <row r="582" spans="1:11" ht="24">
      <c r="A582" s="120"/>
      <c r="B582" s="146"/>
      <c r="C582" s="52" t="s">
        <v>15</v>
      </c>
      <c r="D582" s="53"/>
      <c r="E582" s="53"/>
      <c r="F582" s="53">
        <v>9000</v>
      </c>
      <c r="G582" s="53">
        <v>5000</v>
      </c>
      <c r="H582" s="53">
        <f t="shared" si="168"/>
        <v>-4000</v>
      </c>
      <c r="I582" s="53"/>
      <c r="J582" s="53"/>
      <c r="K582" s="53"/>
    </row>
    <row r="583" spans="1:11" ht="15" hidden="1" customHeight="1">
      <c r="A583" s="120"/>
      <c r="B583" s="146"/>
      <c r="C583" s="52" t="s">
        <v>17</v>
      </c>
      <c r="D583" s="53"/>
      <c r="E583" s="53"/>
      <c r="F583" s="53"/>
      <c r="G583" s="53"/>
      <c r="H583" s="53">
        <f t="shared" ref="H583:H646" si="193">G583-F583</f>
        <v>0</v>
      </c>
      <c r="I583" s="53"/>
      <c r="J583" s="53"/>
      <c r="K583" s="53"/>
    </row>
    <row r="584" spans="1:11" ht="15" hidden="1" customHeight="1">
      <c r="A584" s="120"/>
      <c r="B584" s="146"/>
      <c r="C584" s="52" t="s">
        <v>18</v>
      </c>
      <c r="D584" s="53"/>
      <c r="E584" s="53"/>
      <c r="F584" s="53"/>
      <c r="G584" s="53"/>
      <c r="H584" s="53">
        <f t="shared" si="193"/>
        <v>0</v>
      </c>
      <c r="I584" s="53"/>
      <c r="J584" s="53"/>
      <c r="K584" s="53"/>
    </row>
    <row r="585" spans="1:11" ht="36" hidden="1" customHeight="1">
      <c r="A585" s="120"/>
      <c r="B585" s="146"/>
      <c r="C585" s="52" t="s">
        <v>16</v>
      </c>
      <c r="D585" s="53"/>
      <c r="E585" s="53"/>
      <c r="F585" s="53"/>
      <c r="G585" s="53"/>
      <c r="H585" s="53">
        <f t="shared" si="193"/>
        <v>0</v>
      </c>
      <c r="I585" s="53"/>
      <c r="J585" s="53"/>
      <c r="K585" s="53"/>
    </row>
    <row r="586" spans="1:11">
      <c r="A586" s="120"/>
      <c r="B586" s="146"/>
      <c r="C586" s="52" t="s">
        <v>19</v>
      </c>
      <c r="D586" s="53"/>
      <c r="E586" s="53"/>
      <c r="F586" s="53">
        <v>201000</v>
      </c>
      <c r="G586" s="53">
        <v>255000</v>
      </c>
      <c r="H586" s="53">
        <f t="shared" si="193"/>
        <v>54000</v>
      </c>
      <c r="I586" s="53"/>
      <c r="J586" s="53"/>
      <c r="K586" s="53"/>
    </row>
    <row r="587" spans="1:11" ht="36" hidden="1" customHeight="1">
      <c r="A587" s="120"/>
      <c r="B587" s="146"/>
      <c r="C587" s="50" t="s">
        <v>20</v>
      </c>
      <c r="D587" s="51"/>
      <c r="E587" s="51"/>
      <c r="F587" s="51"/>
      <c r="G587" s="51"/>
      <c r="H587" s="51">
        <f t="shared" si="193"/>
        <v>0</v>
      </c>
      <c r="I587" s="51"/>
      <c r="J587" s="51"/>
      <c r="K587" s="51"/>
    </row>
    <row r="588" spans="1:11" ht="24" hidden="1" customHeight="1">
      <c r="A588" s="120"/>
      <c r="B588" s="146"/>
      <c r="C588" s="50" t="s">
        <v>21</v>
      </c>
      <c r="D588" s="51"/>
      <c r="E588" s="51"/>
      <c r="F588" s="51"/>
      <c r="G588" s="51"/>
      <c r="H588" s="51">
        <f t="shared" si="193"/>
        <v>0</v>
      </c>
      <c r="I588" s="51"/>
      <c r="J588" s="51"/>
      <c r="K588" s="51"/>
    </row>
    <row r="589" spans="1:11">
      <c r="A589" s="120" t="s">
        <v>128</v>
      </c>
      <c r="B589" s="146" t="s">
        <v>127</v>
      </c>
      <c r="C589" s="54" t="s">
        <v>11</v>
      </c>
      <c r="D589" s="55">
        <f>SUM(D591,D598,D599)</f>
        <v>0</v>
      </c>
      <c r="E589" s="55">
        <f t="shared" ref="E589:K589" si="194">SUM(E591,E598,E599)</f>
        <v>0</v>
      </c>
      <c r="F589" s="55">
        <f t="shared" si="194"/>
        <v>260000</v>
      </c>
      <c r="G589" s="55">
        <f>SUM(G591,G598,G599)</f>
        <v>260000</v>
      </c>
      <c r="H589" s="55">
        <f t="shared" si="193"/>
        <v>0</v>
      </c>
      <c r="I589" s="55">
        <f t="shared" si="194"/>
        <v>0</v>
      </c>
      <c r="J589" s="55">
        <f t="shared" si="194"/>
        <v>0</v>
      </c>
      <c r="K589" s="55">
        <f t="shared" si="194"/>
        <v>0</v>
      </c>
    </row>
    <row r="590" spans="1:11" ht="24" hidden="1" customHeight="1">
      <c r="A590" s="120"/>
      <c r="B590" s="146"/>
      <c r="C590" s="48" t="s">
        <v>12</v>
      </c>
      <c r="D590" s="49"/>
      <c r="E590" s="49"/>
      <c r="F590" s="49"/>
      <c r="G590" s="49"/>
      <c r="H590" s="49">
        <f t="shared" si="193"/>
        <v>0</v>
      </c>
      <c r="I590" s="49"/>
      <c r="J590" s="49"/>
      <c r="K590" s="49"/>
    </row>
    <row r="591" spans="1:11">
      <c r="A591" s="120"/>
      <c r="B591" s="146"/>
      <c r="C591" s="50" t="s">
        <v>13</v>
      </c>
      <c r="D591" s="51">
        <f>SUM(D592:D597)</f>
        <v>0</v>
      </c>
      <c r="E591" s="51">
        <f t="shared" ref="E591:G591" si="195">SUM(E592:E597)</f>
        <v>0</v>
      </c>
      <c r="F591" s="51">
        <f t="shared" si="195"/>
        <v>260000</v>
      </c>
      <c r="G591" s="51">
        <f t="shared" si="195"/>
        <v>260000</v>
      </c>
      <c r="H591" s="51">
        <f t="shared" si="193"/>
        <v>0</v>
      </c>
      <c r="I591" s="51">
        <f t="shared" ref="I591:K591" si="196">SUM(I592:I597)</f>
        <v>0</v>
      </c>
      <c r="J591" s="51">
        <f t="shared" si="196"/>
        <v>0</v>
      </c>
      <c r="K591" s="51">
        <f t="shared" si="196"/>
        <v>0</v>
      </c>
    </row>
    <row r="592" spans="1:11" ht="24" hidden="1" customHeight="1">
      <c r="A592" s="120"/>
      <c r="B592" s="146"/>
      <c r="C592" s="52" t="s">
        <v>14</v>
      </c>
      <c r="D592" s="53"/>
      <c r="E592" s="53"/>
      <c r="F592" s="53"/>
      <c r="G592" s="53"/>
      <c r="H592" s="53">
        <f t="shared" si="193"/>
        <v>0</v>
      </c>
      <c r="I592" s="53"/>
      <c r="J592" s="53"/>
      <c r="K592" s="53"/>
    </row>
    <row r="593" spans="1:11" ht="30.75" customHeight="1">
      <c r="A593" s="120"/>
      <c r="B593" s="146"/>
      <c r="C593" s="52" t="s">
        <v>15</v>
      </c>
      <c r="D593" s="53"/>
      <c r="E593" s="53"/>
      <c r="F593" s="53"/>
      <c r="G593" s="53">
        <v>5000</v>
      </c>
      <c r="H593" s="53">
        <f t="shared" si="193"/>
        <v>5000</v>
      </c>
      <c r="I593" s="53"/>
      <c r="J593" s="53"/>
      <c r="K593" s="53"/>
    </row>
    <row r="594" spans="1:11" ht="15" hidden="1" customHeight="1">
      <c r="A594" s="120"/>
      <c r="B594" s="146"/>
      <c r="C594" s="52" t="s">
        <v>17</v>
      </c>
      <c r="D594" s="53"/>
      <c r="E594" s="53"/>
      <c r="F594" s="53"/>
      <c r="G594" s="53"/>
      <c r="H594" s="53">
        <f t="shared" si="193"/>
        <v>0</v>
      </c>
      <c r="I594" s="53"/>
      <c r="J594" s="53"/>
      <c r="K594" s="53"/>
    </row>
    <row r="595" spans="1:11" ht="15" hidden="1" customHeight="1">
      <c r="A595" s="120"/>
      <c r="B595" s="146"/>
      <c r="C595" s="52" t="s">
        <v>18</v>
      </c>
      <c r="D595" s="53"/>
      <c r="E595" s="53"/>
      <c r="F595" s="53"/>
      <c r="G595" s="53"/>
      <c r="H595" s="53">
        <f t="shared" si="193"/>
        <v>0</v>
      </c>
      <c r="I595" s="53"/>
      <c r="J595" s="53"/>
      <c r="K595" s="53"/>
    </row>
    <row r="596" spans="1:11" ht="36" hidden="1" customHeight="1">
      <c r="A596" s="120"/>
      <c r="B596" s="146"/>
      <c r="C596" s="52" t="s">
        <v>16</v>
      </c>
      <c r="D596" s="53"/>
      <c r="E596" s="53"/>
      <c r="F596" s="53"/>
      <c r="G596" s="53"/>
      <c r="H596" s="53">
        <f t="shared" si="193"/>
        <v>0</v>
      </c>
      <c r="I596" s="53"/>
      <c r="J596" s="53"/>
      <c r="K596" s="53"/>
    </row>
    <row r="597" spans="1:11" ht="29.25" customHeight="1">
      <c r="A597" s="120"/>
      <c r="B597" s="146"/>
      <c r="C597" s="52" t="s">
        <v>19</v>
      </c>
      <c r="D597" s="53"/>
      <c r="E597" s="53"/>
      <c r="F597" s="53">
        <v>260000</v>
      </c>
      <c r="G597" s="53">
        <v>255000</v>
      </c>
      <c r="H597" s="53">
        <f t="shared" si="193"/>
        <v>-5000</v>
      </c>
      <c r="I597" s="53"/>
      <c r="J597" s="53"/>
      <c r="K597" s="53"/>
    </row>
    <row r="598" spans="1:11" ht="36" hidden="1" customHeight="1">
      <c r="A598" s="120"/>
      <c r="B598" s="146"/>
      <c r="C598" s="50" t="s">
        <v>20</v>
      </c>
      <c r="D598" s="51"/>
      <c r="E598" s="51"/>
      <c r="F598" s="51"/>
      <c r="G598" s="51"/>
      <c r="H598" s="51">
        <f t="shared" si="193"/>
        <v>0</v>
      </c>
      <c r="I598" s="51"/>
      <c r="J598" s="51"/>
      <c r="K598" s="51"/>
    </row>
    <row r="599" spans="1:11" ht="24" hidden="1" customHeight="1">
      <c r="A599" s="120"/>
      <c r="B599" s="146"/>
      <c r="C599" s="50" t="s">
        <v>21</v>
      </c>
      <c r="D599" s="51"/>
      <c r="E599" s="51"/>
      <c r="F599" s="51"/>
      <c r="G599" s="51"/>
      <c r="H599" s="51">
        <f t="shared" si="193"/>
        <v>0</v>
      </c>
      <c r="I599" s="51"/>
      <c r="J599" s="51"/>
      <c r="K599" s="51"/>
    </row>
    <row r="600" spans="1:11" ht="22.5" customHeight="1">
      <c r="A600" s="120" t="s">
        <v>131</v>
      </c>
      <c r="B600" s="146" t="s">
        <v>130</v>
      </c>
      <c r="C600" s="54" t="s">
        <v>11</v>
      </c>
      <c r="D600" s="55">
        <f>SUM(D602,D609,D610)</f>
        <v>237166</v>
      </c>
      <c r="E600" s="55">
        <f t="shared" ref="E600:K600" si="197">SUM(E602,E609,E610)</f>
        <v>120000</v>
      </c>
      <c r="F600" s="55">
        <f t="shared" si="197"/>
        <v>200000</v>
      </c>
      <c r="G600" s="55">
        <f t="shared" si="197"/>
        <v>260000</v>
      </c>
      <c r="H600" s="55">
        <f t="shared" si="193"/>
        <v>60000</v>
      </c>
      <c r="I600" s="55">
        <f t="shared" si="197"/>
        <v>0</v>
      </c>
      <c r="J600" s="55">
        <f t="shared" si="197"/>
        <v>0</v>
      </c>
      <c r="K600" s="55">
        <f t="shared" si="197"/>
        <v>0</v>
      </c>
    </row>
    <row r="601" spans="1:11" ht="24" hidden="1" customHeight="1">
      <c r="A601" s="120"/>
      <c r="B601" s="146"/>
      <c r="C601" s="48" t="s">
        <v>12</v>
      </c>
      <c r="D601" s="49"/>
      <c r="E601" s="49"/>
      <c r="F601" s="49"/>
      <c r="G601" s="49"/>
      <c r="H601" s="49">
        <f t="shared" si="193"/>
        <v>0</v>
      </c>
      <c r="I601" s="49"/>
      <c r="J601" s="49"/>
      <c r="K601" s="49"/>
    </row>
    <row r="602" spans="1:11" ht="31.5" customHeight="1">
      <c r="A602" s="120"/>
      <c r="B602" s="146"/>
      <c r="C602" s="50" t="s">
        <v>13</v>
      </c>
      <c r="D602" s="51">
        <f>SUM(D603:D608)</f>
        <v>237166</v>
      </c>
      <c r="E602" s="51">
        <f t="shared" ref="E602:G602" si="198">SUM(E603:E608)</f>
        <v>120000</v>
      </c>
      <c r="F602" s="51">
        <f t="shared" si="198"/>
        <v>200000</v>
      </c>
      <c r="G602" s="51">
        <f t="shared" si="198"/>
        <v>260000</v>
      </c>
      <c r="H602" s="51">
        <f t="shared" si="193"/>
        <v>60000</v>
      </c>
      <c r="I602" s="51">
        <f t="shared" ref="I602:K602" si="199">SUM(I603:I608)</f>
        <v>0</v>
      </c>
      <c r="J602" s="51">
        <f t="shared" si="199"/>
        <v>0</v>
      </c>
      <c r="K602" s="51">
        <f t="shared" si="199"/>
        <v>0</v>
      </c>
    </row>
    <row r="603" spans="1:11" ht="24" hidden="1" customHeight="1">
      <c r="A603" s="120"/>
      <c r="B603" s="146"/>
      <c r="C603" s="52" t="s">
        <v>14</v>
      </c>
      <c r="D603" s="53"/>
      <c r="E603" s="53"/>
      <c r="F603" s="53"/>
      <c r="G603" s="53"/>
      <c r="H603" s="53">
        <f t="shared" si="193"/>
        <v>0</v>
      </c>
      <c r="I603" s="53"/>
      <c r="J603" s="53"/>
      <c r="K603" s="53"/>
    </row>
    <row r="604" spans="1:11" ht="27" customHeight="1">
      <c r="A604" s="120"/>
      <c r="B604" s="146"/>
      <c r="C604" s="52" t="s">
        <v>15</v>
      </c>
      <c r="D604" s="53">
        <v>15861</v>
      </c>
      <c r="E604" s="53">
        <v>5000</v>
      </c>
      <c r="F604" s="53">
        <v>5000</v>
      </c>
      <c r="G604" s="53">
        <v>10000</v>
      </c>
      <c r="H604" s="53">
        <f t="shared" si="193"/>
        <v>5000</v>
      </c>
      <c r="I604" s="53"/>
      <c r="J604" s="53"/>
      <c r="K604" s="53"/>
    </row>
    <row r="605" spans="1:11" ht="15" hidden="1" customHeight="1">
      <c r="A605" s="120"/>
      <c r="B605" s="146"/>
      <c r="C605" s="52" t="s">
        <v>17</v>
      </c>
      <c r="D605" s="53"/>
      <c r="E605" s="53"/>
      <c r="F605" s="53"/>
      <c r="G605" s="53"/>
      <c r="H605" s="53">
        <f t="shared" si="193"/>
        <v>0</v>
      </c>
      <c r="I605" s="53"/>
      <c r="J605" s="53"/>
      <c r="K605" s="53"/>
    </row>
    <row r="606" spans="1:11" ht="15" hidden="1" customHeight="1">
      <c r="A606" s="120"/>
      <c r="B606" s="146"/>
      <c r="C606" s="52" t="s">
        <v>18</v>
      </c>
      <c r="D606" s="53"/>
      <c r="E606" s="53"/>
      <c r="F606" s="53"/>
      <c r="G606" s="53"/>
      <c r="H606" s="53">
        <f t="shared" si="193"/>
        <v>0</v>
      </c>
      <c r="I606" s="53"/>
      <c r="J606" s="53"/>
      <c r="K606" s="53"/>
    </row>
    <row r="607" spans="1:11" ht="36" hidden="1" customHeight="1">
      <c r="A607" s="120"/>
      <c r="B607" s="146"/>
      <c r="C607" s="52" t="s">
        <v>16</v>
      </c>
      <c r="D607" s="53"/>
      <c r="E607" s="53"/>
      <c r="F607" s="53"/>
      <c r="G607" s="53"/>
      <c r="H607" s="53">
        <f t="shared" si="193"/>
        <v>0</v>
      </c>
      <c r="I607" s="53"/>
      <c r="J607" s="53"/>
      <c r="K607" s="53"/>
    </row>
    <row r="608" spans="1:11" ht="27.75" customHeight="1">
      <c r="A608" s="120"/>
      <c r="B608" s="146"/>
      <c r="C608" s="52" t="s">
        <v>19</v>
      </c>
      <c r="D608" s="53">
        <v>221305</v>
      </c>
      <c r="E608" s="53">
        <f>195000-80000</f>
        <v>115000</v>
      </c>
      <c r="F608" s="53">
        <v>195000</v>
      </c>
      <c r="G608" s="53">
        <f>400000-150000</f>
        <v>250000</v>
      </c>
      <c r="H608" s="53">
        <f t="shared" si="193"/>
        <v>55000</v>
      </c>
      <c r="I608" s="53"/>
      <c r="J608" s="53"/>
      <c r="K608" s="53"/>
    </row>
    <row r="609" spans="1:11" ht="36" hidden="1" customHeight="1">
      <c r="A609" s="120"/>
      <c r="B609" s="146"/>
      <c r="C609" s="50" t="s">
        <v>20</v>
      </c>
      <c r="D609" s="51"/>
      <c r="E609" s="51"/>
      <c r="F609" s="51"/>
      <c r="G609" s="51"/>
      <c r="H609" s="51">
        <f t="shared" si="193"/>
        <v>0</v>
      </c>
      <c r="I609" s="51"/>
      <c r="J609" s="51"/>
      <c r="K609" s="51"/>
    </row>
    <row r="610" spans="1:11" ht="24" hidden="1" customHeight="1">
      <c r="A610" s="120"/>
      <c r="B610" s="146"/>
      <c r="C610" s="50" t="s">
        <v>21</v>
      </c>
      <c r="D610" s="51"/>
      <c r="E610" s="51"/>
      <c r="F610" s="51"/>
      <c r="G610" s="51"/>
      <c r="H610" s="51">
        <f t="shared" si="193"/>
        <v>0</v>
      </c>
      <c r="I610" s="51"/>
      <c r="J610" s="51"/>
      <c r="K610" s="51"/>
    </row>
    <row r="611" spans="1:11" ht="25.5" customHeight="1">
      <c r="A611" s="120" t="s">
        <v>133</v>
      </c>
      <c r="B611" s="146" t="s">
        <v>132</v>
      </c>
      <c r="C611" s="54" t="s">
        <v>11</v>
      </c>
      <c r="D611" s="55">
        <f>SUM(D613,D620,D621)</f>
        <v>0</v>
      </c>
      <c r="E611" s="55">
        <f t="shared" ref="E611:K611" si="200">SUM(E613,E620,E621)</f>
        <v>0</v>
      </c>
      <c r="F611" s="55">
        <f t="shared" si="200"/>
        <v>50000</v>
      </c>
      <c r="G611" s="55">
        <f t="shared" si="200"/>
        <v>50000</v>
      </c>
      <c r="H611" s="55">
        <f t="shared" si="193"/>
        <v>0</v>
      </c>
      <c r="I611" s="55">
        <f t="shared" si="200"/>
        <v>0</v>
      </c>
      <c r="J611" s="55">
        <f t="shared" si="200"/>
        <v>0</v>
      </c>
      <c r="K611" s="55">
        <f t="shared" si="200"/>
        <v>0</v>
      </c>
    </row>
    <row r="612" spans="1:11" ht="24" hidden="1" customHeight="1">
      <c r="A612" s="120"/>
      <c r="B612" s="146"/>
      <c r="C612" s="48" t="s">
        <v>12</v>
      </c>
      <c r="D612" s="49"/>
      <c r="E612" s="49"/>
      <c r="F612" s="49"/>
      <c r="G612" s="49"/>
      <c r="H612" s="49">
        <f t="shared" si="193"/>
        <v>0</v>
      </c>
      <c r="I612" s="49"/>
      <c r="J612" s="49"/>
      <c r="K612" s="49"/>
    </row>
    <row r="613" spans="1:11" ht="22.5" customHeight="1">
      <c r="A613" s="120"/>
      <c r="B613" s="146"/>
      <c r="C613" s="50" t="s">
        <v>13</v>
      </c>
      <c r="D613" s="51">
        <f>SUM(D614:D619)</f>
        <v>0</v>
      </c>
      <c r="E613" s="51">
        <f t="shared" ref="E613:G613" si="201">SUM(E614:E619)</f>
        <v>0</v>
      </c>
      <c r="F613" s="51">
        <f t="shared" si="201"/>
        <v>50000</v>
      </c>
      <c r="G613" s="51">
        <f t="shared" si="201"/>
        <v>50000</v>
      </c>
      <c r="H613" s="51">
        <f t="shared" si="193"/>
        <v>0</v>
      </c>
      <c r="I613" s="51">
        <f t="shared" ref="I613:K613" si="202">SUM(I614:I619)</f>
        <v>0</v>
      </c>
      <c r="J613" s="51">
        <f t="shared" si="202"/>
        <v>0</v>
      </c>
      <c r="K613" s="51">
        <f t="shared" si="202"/>
        <v>0</v>
      </c>
    </row>
    <row r="614" spans="1:11" ht="24" hidden="1" customHeight="1">
      <c r="A614" s="120"/>
      <c r="B614" s="146"/>
      <c r="C614" s="52" t="s">
        <v>14</v>
      </c>
      <c r="D614" s="53"/>
      <c r="E614" s="53"/>
      <c r="F614" s="53"/>
      <c r="G614" s="53"/>
      <c r="H614" s="53">
        <f t="shared" si="193"/>
        <v>0</v>
      </c>
      <c r="I614" s="53"/>
      <c r="J614" s="53"/>
      <c r="K614" s="53"/>
    </row>
    <row r="615" spans="1:11" ht="24">
      <c r="A615" s="120"/>
      <c r="B615" s="146"/>
      <c r="C615" s="52" t="s">
        <v>15</v>
      </c>
      <c r="D615" s="53"/>
      <c r="E615" s="53"/>
      <c r="F615" s="53"/>
      <c r="G615" s="53">
        <v>5000</v>
      </c>
      <c r="H615" s="53">
        <f t="shared" si="193"/>
        <v>5000</v>
      </c>
      <c r="I615" s="53"/>
      <c r="J615" s="53"/>
      <c r="K615" s="53"/>
    </row>
    <row r="616" spans="1:11" ht="15" hidden="1" customHeight="1">
      <c r="A616" s="120"/>
      <c r="B616" s="146"/>
      <c r="C616" s="52" t="s">
        <v>17</v>
      </c>
      <c r="D616" s="53"/>
      <c r="E616" s="53"/>
      <c r="F616" s="53"/>
      <c r="G616" s="53"/>
      <c r="H616" s="53">
        <f t="shared" si="193"/>
        <v>0</v>
      </c>
      <c r="I616" s="53"/>
      <c r="J616" s="53"/>
      <c r="K616" s="53"/>
    </row>
    <row r="617" spans="1:11" ht="15" hidden="1" customHeight="1">
      <c r="A617" s="120"/>
      <c r="B617" s="146"/>
      <c r="C617" s="52" t="s">
        <v>18</v>
      </c>
      <c r="D617" s="53"/>
      <c r="E617" s="53"/>
      <c r="F617" s="53"/>
      <c r="G617" s="53"/>
      <c r="H617" s="53">
        <f t="shared" si="193"/>
        <v>0</v>
      </c>
      <c r="I617" s="53"/>
      <c r="J617" s="53"/>
      <c r="K617" s="53"/>
    </row>
    <row r="618" spans="1:11" ht="36" hidden="1" customHeight="1">
      <c r="A618" s="120"/>
      <c r="B618" s="146"/>
      <c r="C618" s="52" t="s">
        <v>16</v>
      </c>
      <c r="D618" s="53"/>
      <c r="E618" s="53"/>
      <c r="F618" s="53"/>
      <c r="G618" s="53"/>
      <c r="H618" s="53">
        <f t="shared" si="193"/>
        <v>0</v>
      </c>
      <c r="I618" s="53"/>
      <c r="J618" s="53"/>
      <c r="K618" s="53"/>
    </row>
    <row r="619" spans="1:11" ht="28.5" customHeight="1" thickBot="1">
      <c r="A619" s="120"/>
      <c r="B619" s="146"/>
      <c r="C619" s="52" t="s">
        <v>19</v>
      </c>
      <c r="D619" s="53"/>
      <c r="E619" s="53"/>
      <c r="F619" s="53">
        <v>50000</v>
      </c>
      <c r="G619" s="53">
        <v>45000</v>
      </c>
      <c r="H619" s="53">
        <f t="shared" si="193"/>
        <v>-5000</v>
      </c>
      <c r="I619" s="53"/>
      <c r="J619" s="53"/>
      <c r="K619" s="53"/>
    </row>
    <row r="620" spans="1:11" ht="36.75" hidden="1" customHeight="1" thickBot="1">
      <c r="A620" s="120"/>
      <c r="B620" s="146"/>
      <c r="C620" s="50" t="s">
        <v>20</v>
      </c>
      <c r="D620" s="51"/>
      <c r="E620" s="51"/>
      <c r="F620" s="51"/>
      <c r="G620" s="51"/>
      <c r="H620" s="51">
        <f t="shared" si="193"/>
        <v>0</v>
      </c>
      <c r="I620" s="51"/>
      <c r="J620" s="51"/>
      <c r="K620" s="51"/>
    </row>
    <row r="621" spans="1:11" ht="24.75" hidden="1" customHeight="1" thickBot="1">
      <c r="A621" s="120"/>
      <c r="B621" s="146"/>
      <c r="C621" s="50" t="s">
        <v>21</v>
      </c>
      <c r="D621" s="51"/>
      <c r="E621" s="51"/>
      <c r="F621" s="51"/>
      <c r="G621" s="51"/>
      <c r="H621" s="51">
        <f t="shared" si="193"/>
        <v>0</v>
      </c>
      <c r="I621" s="51"/>
      <c r="J621" s="51"/>
      <c r="K621" s="51"/>
    </row>
    <row r="622" spans="1:11" ht="28.5" hidden="1" customHeight="1">
      <c r="A622" s="120" t="s">
        <v>135</v>
      </c>
      <c r="B622" s="146" t="s">
        <v>134</v>
      </c>
      <c r="C622" s="54" t="s">
        <v>11</v>
      </c>
      <c r="D622" s="55">
        <f>SUM(D624,D631,D632)</f>
        <v>0</v>
      </c>
      <c r="E622" s="55">
        <f t="shared" ref="E622:K622" si="203">SUM(E624,E631,E632)</f>
        <v>0</v>
      </c>
      <c r="F622" s="55">
        <f t="shared" si="203"/>
        <v>240000</v>
      </c>
      <c r="G622" s="55">
        <f t="shared" si="203"/>
        <v>0</v>
      </c>
      <c r="H622" s="55">
        <f t="shared" si="193"/>
        <v>-240000</v>
      </c>
      <c r="I622" s="55">
        <f t="shared" si="203"/>
        <v>0</v>
      </c>
      <c r="J622" s="55">
        <f t="shared" si="203"/>
        <v>0</v>
      </c>
      <c r="K622" s="55">
        <f t="shared" si="203"/>
        <v>0</v>
      </c>
    </row>
    <row r="623" spans="1:11" ht="24.75" hidden="1" customHeight="1" thickBot="1">
      <c r="A623" s="120"/>
      <c r="B623" s="146"/>
      <c r="C623" s="48" t="s">
        <v>12</v>
      </c>
      <c r="D623" s="49"/>
      <c r="E623" s="49"/>
      <c r="F623" s="49"/>
      <c r="G623" s="49"/>
      <c r="H623" s="49">
        <f t="shared" si="193"/>
        <v>0</v>
      </c>
      <c r="I623" s="49"/>
      <c r="J623" s="49"/>
      <c r="K623" s="49"/>
    </row>
    <row r="624" spans="1:11" ht="29.25" hidden="1" customHeight="1">
      <c r="A624" s="120"/>
      <c r="B624" s="146"/>
      <c r="C624" s="50" t="s">
        <v>13</v>
      </c>
      <c r="D624" s="51">
        <f>SUM(D625:D630)</f>
        <v>0</v>
      </c>
      <c r="E624" s="51">
        <f t="shared" ref="E624:G624" si="204">SUM(E625:E630)</f>
        <v>0</v>
      </c>
      <c r="F624" s="51">
        <f t="shared" si="204"/>
        <v>240000</v>
      </c>
      <c r="G624" s="51">
        <f t="shared" si="204"/>
        <v>0</v>
      </c>
      <c r="H624" s="51">
        <f t="shared" si="193"/>
        <v>-240000</v>
      </c>
      <c r="I624" s="51">
        <f t="shared" ref="I624:K624" si="205">SUM(I625:I630)</f>
        <v>0</v>
      </c>
      <c r="J624" s="51">
        <f t="shared" si="205"/>
        <v>0</v>
      </c>
      <c r="K624" s="51">
        <f t="shared" si="205"/>
        <v>0</v>
      </c>
    </row>
    <row r="625" spans="1:11" ht="24.75" hidden="1" customHeight="1" thickBot="1">
      <c r="A625" s="120"/>
      <c r="B625" s="146"/>
      <c r="C625" s="52" t="s">
        <v>14</v>
      </c>
      <c r="D625" s="53"/>
      <c r="E625" s="53"/>
      <c r="F625" s="53"/>
      <c r="G625" s="53"/>
      <c r="H625" s="53">
        <f t="shared" si="193"/>
        <v>0</v>
      </c>
      <c r="I625" s="53"/>
      <c r="J625" s="53"/>
      <c r="K625" s="53"/>
    </row>
    <row r="626" spans="1:11" ht="33" hidden="1" customHeight="1">
      <c r="A626" s="120"/>
      <c r="B626" s="146"/>
      <c r="C626" s="52" t="s">
        <v>15</v>
      </c>
      <c r="D626" s="53"/>
      <c r="E626" s="53"/>
      <c r="F626" s="53">
        <v>4000</v>
      </c>
      <c r="G626" s="53"/>
      <c r="H626" s="53">
        <f t="shared" si="193"/>
        <v>-4000</v>
      </c>
      <c r="I626" s="53"/>
      <c r="J626" s="53"/>
      <c r="K626" s="53"/>
    </row>
    <row r="627" spans="1:11" ht="15.75" hidden="1" customHeight="1" thickBot="1">
      <c r="A627" s="120"/>
      <c r="B627" s="146"/>
      <c r="C627" s="52" t="s">
        <v>17</v>
      </c>
      <c r="D627" s="53"/>
      <c r="E627" s="53"/>
      <c r="F627" s="53"/>
      <c r="G627" s="53"/>
      <c r="H627" s="53">
        <f t="shared" si="193"/>
        <v>0</v>
      </c>
      <c r="I627" s="53"/>
      <c r="J627" s="53"/>
      <c r="K627" s="53"/>
    </row>
    <row r="628" spans="1:11" ht="15.75" hidden="1" customHeight="1" thickBot="1">
      <c r="A628" s="120"/>
      <c r="B628" s="146"/>
      <c r="C628" s="52" t="s">
        <v>18</v>
      </c>
      <c r="D628" s="53"/>
      <c r="E628" s="53"/>
      <c r="F628" s="53"/>
      <c r="G628" s="53"/>
      <c r="H628" s="53">
        <f t="shared" si="193"/>
        <v>0</v>
      </c>
      <c r="I628" s="53"/>
      <c r="J628" s="53"/>
      <c r="K628" s="53"/>
    </row>
    <row r="629" spans="1:11" ht="36.75" hidden="1" customHeight="1" thickBot="1">
      <c r="A629" s="120"/>
      <c r="B629" s="146"/>
      <c r="C629" s="52" t="s">
        <v>16</v>
      </c>
      <c r="D629" s="53"/>
      <c r="E629" s="53"/>
      <c r="F629" s="53"/>
      <c r="G629" s="53"/>
      <c r="H629" s="53">
        <f t="shared" si="193"/>
        <v>0</v>
      </c>
      <c r="I629" s="53"/>
      <c r="J629" s="53"/>
      <c r="K629" s="53"/>
    </row>
    <row r="630" spans="1:11" ht="39.75" hidden="1" customHeight="1" thickBot="1">
      <c r="A630" s="120"/>
      <c r="B630" s="146"/>
      <c r="C630" s="52" t="s">
        <v>19</v>
      </c>
      <c r="D630" s="53"/>
      <c r="E630" s="53"/>
      <c r="F630" s="53">
        <v>236000</v>
      </c>
      <c r="G630" s="53"/>
      <c r="H630" s="53">
        <f t="shared" si="193"/>
        <v>-236000</v>
      </c>
      <c r="I630" s="53"/>
      <c r="J630" s="53"/>
      <c r="K630" s="53"/>
    </row>
    <row r="631" spans="1:11" ht="36.75" hidden="1" customHeight="1" thickBot="1">
      <c r="A631" s="120"/>
      <c r="B631" s="146"/>
      <c r="C631" s="50" t="s">
        <v>20</v>
      </c>
      <c r="D631" s="51"/>
      <c r="E631" s="51"/>
      <c r="F631" s="51"/>
      <c r="G631" s="51"/>
      <c r="H631" s="51">
        <f t="shared" si="193"/>
        <v>0</v>
      </c>
      <c r="I631" s="51"/>
      <c r="J631" s="51"/>
      <c r="K631" s="51"/>
    </row>
    <row r="632" spans="1:11" ht="24.75" hidden="1" customHeight="1" thickBot="1">
      <c r="A632" s="173"/>
      <c r="B632" s="110"/>
      <c r="C632" s="66" t="s">
        <v>21</v>
      </c>
      <c r="D632" s="67"/>
      <c r="E632" s="67"/>
      <c r="F632" s="67"/>
      <c r="G632" s="67"/>
      <c r="H632" s="67">
        <f t="shared" si="193"/>
        <v>0</v>
      </c>
      <c r="I632" s="67"/>
      <c r="J632" s="67"/>
      <c r="K632" s="67"/>
    </row>
    <row r="633" spans="1:11">
      <c r="A633" s="125" t="s">
        <v>136</v>
      </c>
      <c r="B633" s="151" t="s">
        <v>137</v>
      </c>
      <c r="C633" s="46" t="s">
        <v>11</v>
      </c>
      <c r="D633" s="47">
        <f>SUM(D635,D642,D643)</f>
        <v>0</v>
      </c>
      <c r="E633" s="47">
        <f t="shared" ref="E633:K633" si="206">SUM(E635,E642,E643)</f>
        <v>0</v>
      </c>
      <c r="F633" s="47">
        <f t="shared" si="206"/>
        <v>430000</v>
      </c>
      <c r="G633" s="47">
        <f t="shared" si="206"/>
        <v>186000</v>
      </c>
      <c r="H633" s="47">
        <f t="shared" si="193"/>
        <v>-244000</v>
      </c>
      <c r="I633" s="47">
        <f t="shared" si="206"/>
        <v>0</v>
      </c>
      <c r="J633" s="47">
        <f t="shared" si="206"/>
        <v>0</v>
      </c>
      <c r="K633" s="47">
        <f t="shared" si="206"/>
        <v>0</v>
      </c>
    </row>
    <row r="634" spans="1:11" ht="24" hidden="1" customHeight="1">
      <c r="A634" s="126"/>
      <c r="B634" s="152"/>
      <c r="C634" s="48" t="s">
        <v>12</v>
      </c>
      <c r="D634" s="49">
        <f>SUM(D645,D656,D667)</f>
        <v>0</v>
      </c>
      <c r="E634" s="49">
        <f t="shared" ref="E634:K634" si="207">SUM(E645,E656,E667)</f>
        <v>0</v>
      </c>
      <c r="F634" s="49">
        <f t="shared" si="207"/>
        <v>0</v>
      </c>
      <c r="G634" s="49">
        <f t="shared" si="207"/>
        <v>0</v>
      </c>
      <c r="H634" s="49">
        <f t="shared" si="193"/>
        <v>0</v>
      </c>
      <c r="I634" s="49">
        <f t="shared" si="207"/>
        <v>0</v>
      </c>
      <c r="J634" s="49">
        <f t="shared" si="207"/>
        <v>0</v>
      </c>
      <c r="K634" s="49">
        <f t="shared" si="207"/>
        <v>0</v>
      </c>
    </row>
    <row r="635" spans="1:11">
      <c r="A635" s="126"/>
      <c r="B635" s="152"/>
      <c r="C635" s="50" t="s">
        <v>13</v>
      </c>
      <c r="D635" s="51">
        <f>SUM(D636:D641)</f>
        <v>0</v>
      </c>
      <c r="E635" s="51">
        <f t="shared" ref="E635:G635" si="208">SUM(E636:E641)</f>
        <v>0</v>
      </c>
      <c r="F635" s="51">
        <f t="shared" si="208"/>
        <v>430000</v>
      </c>
      <c r="G635" s="51">
        <f t="shared" si="208"/>
        <v>186000</v>
      </c>
      <c r="H635" s="51">
        <f t="shared" si="193"/>
        <v>-244000</v>
      </c>
      <c r="I635" s="51">
        <f t="shared" ref="I635:K635" si="209">SUM(I636:I641)</f>
        <v>0</v>
      </c>
      <c r="J635" s="51">
        <f t="shared" si="209"/>
        <v>0</v>
      </c>
      <c r="K635" s="51">
        <f t="shared" si="209"/>
        <v>0</v>
      </c>
    </row>
    <row r="636" spans="1:11" ht="24" hidden="1" customHeight="1">
      <c r="A636" s="126"/>
      <c r="B636" s="152"/>
      <c r="C636" s="52" t="s">
        <v>14</v>
      </c>
      <c r="D636" s="53">
        <f t="shared" ref="D636:K643" si="210">SUM(D647,D658,D669)</f>
        <v>0</v>
      </c>
      <c r="E636" s="53">
        <f t="shared" si="210"/>
        <v>0</v>
      </c>
      <c r="F636" s="53">
        <f t="shared" si="210"/>
        <v>0</v>
      </c>
      <c r="G636" s="53">
        <f t="shared" si="210"/>
        <v>0</v>
      </c>
      <c r="H636" s="53">
        <f t="shared" si="193"/>
        <v>0</v>
      </c>
      <c r="I636" s="53">
        <f t="shared" si="210"/>
        <v>0</v>
      </c>
      <c r="J636" s="53">
        <f t="shared" si="210"/>
        <v>0</v>
      </c>
      <c r="K636" s="53">
        <f t="shared" si="210"/>
        <v>0</v>
      </c>
    </row>
    <row r="637" spans="1:11" ht="25.5" customHeight="1">
      <c r="A637" s="126"/>
      <c r="B637" s="152"/>
      <c r="C637" s="52" t="s">
        <v>15</v>
      </c>
      <c r="D637" s="53">
        <f t="shared" si="210"/>
        <v>0</v>
      </c>
      <c r="E637" s="53">
        <f t="shared" si="210"/>
        <v>0</v>
      </c>
      <c r="F637" s="53">
        <f t="shared" si="210"/>
        <v>0</v>
      </c>
      <c r="G637" s="53">
        <f t="shared" si="210"/>
        <v>10000</v>
      </c>
      <c r="H637" s="53">
        <f t="shared" si="193"/>
        <v>10000</v>
      </c>
      <c r="I637" s="53">
        <f t="shared" si="210"/>
        <v>0</v>
      </c>
      <c r="J637" s="53">
        <f t="shared" si="210"/>
        <v>0</v>
      </c>
      <c r="K637" s="53">
        <f t="shared" si="210"/>
        <v>0</v>
      </c>
    </row>
    <row r="638" spans="1:11" ht="15" hidden="1" customHeight="1">
      <c r="A638" s="126"/>
      <c r="B638" s="152"/>
      <c r="C638" s="52" t="s">
        <v>17</v>
      </c>
      <c r="D638" s="53">
        <f t="shared" si="210"/>
        <v>0</v>
      </c>
      <c r="E638" s="53">
        <f t="shared" si="210"/>
        <v>0</v>
      </c>
      <c r="F638" s="53">
        <f t="shared" si="210"/>
        <v>0</v>
      </c>
      <c r="G638" s="53">
        <f t="shared" si="210"/>
        <v>0</v>
      </c>
      <c r="H638" s="53">
        <f t="shared" si="193"/>
        <v>0</v>
      </c>
      <c r="I638" s="53">
        <f t="shared" si="210"/>
        <v>0</v>
      </c>
      <c r="J638" s="53">
        <f t="shared" si="210"/>
        <v>0</v>
      </c>
      <c r="K638" s="53">
        <f t="shared" si="210"/>
        <v>0</v>
      </c>
    </row>
    <row r="639" spans="1:11" ht="15" hidden="1" customHeight="1">
      <c r="A639" s="126"/>
      <c r="B639" s="152"/>
      <c r="C639" s="52" t="s">
        <v>18</v>
      </c>
      <c r="D639" s="53">
        <f t="shared" si="210"/>
        <v>0</v>
      </c>
      <c r="E639" s="53">
        <f t="shared" si="210"/>
        <v>0</v>
      </c>
      <c r="F639" s="53">
        <f t="shared" si="210"/>
        <v>0</v>
      </c>
      <c r="G639" s="53">
        <f t="shared" si="210"/>
        <v>0</v>
      </c>
      <c r="H639" s="53">
        <f t="shared" si="193"/>
        <v>0</v>
      </c>
      <c r="I639" s="53">
        <f t="shared" si="210"/>
        <v>0</v>
      </c>
      <c r="J639" s="53">
        <f t="shared" si="210"/>
        <v>0</v>
      </c>
      <c r="K639" s="53">
        <f t="shared" si="210"/>
        <v>0</v>
      </c>
    </row>
    <row r="640" spans="1:11" ht="36" hidden="1" customHeight="1">
      <c r="A640" s="126"/>
      <c r="B640" s="152"/>
      <c r="C640" s="52" t="s">
        <v>16</v>
      </c>
      <c r="D640" s="53">
        <f t="shared" si="210"/>
        <v>0</v>
      </c>
      <c r="E640" s="53">
        <f t="shared" si="210"/>
        <v>0</v>
      </c>
      <c r="F640" s="53">
        <f t="shared" si="210"/>
        <v>0</v>
      </c>
      <c r="G640" s="53">
        <f t="shared" si="210"/>
        <v>0</v>
      </c>
      <c r="H640" s="53">
        <f t="shared" si="193"/>
        <v>0</v>
      </c>
      <c r="I640" s="53">
        <f t="shared" si="210"/>
        <v>0</v>
      </c>
      <c r="J640" s="53">
        <f t="shared" si="210"/>
        <v>0</v>
      </c>
      <c r="K640" s="53">
        <f t="shared" si="210"/>
        <v>0</v>
      </c>
    </row>
    <row r="641" spans="1:11" ht="15.75" thickBot="1">
      <c r="A641" s="126"/>
      <c r="B641" s="152"/>
      <c r="C641" s="52" t="s">
        <v>19</v>
      </c>
      <c r="D641" s="53">
        <f t="shared" si="210"/>
        <v>0</v>
      </c>
      <c r="E641" s="53">
        <f t="shared" si="210"/>
        <v>0</v>
      </c>
      <c r="F641" s="53">
        <f t="shared" si="210"/>
        <v>430000</v>
      </c>
      <c r="G641" s="53">
        <f t="shared" si="210"/>
        <v>176000</v>
      </c>
      <c r="H641" s="53">
        <f t="shared" si="193"/>
        <v>-254000</v>
      </c>
      <c r="I641" s="53">
        <f t="shared" si="210"/>
        <v>0</v>
      </c>
      <c r="J641" s="53">
        <f t="shared" si="210"/>
        <v>0</v>
      </c>
      <c r="K641" s="53">
        <f t="shared" si="210"/>
        <v>0</v>
      </c>
    </row>
    <row r="642" spans="1:11" ht="36.75" hidden="1" customHeight="1" thickBot="1">
      <c r="A642" s="126"/>
      <c r="B642" s="152"/>
      <c r="C642" s="50" t="s">
        <v>20</v>
      </c>
      <c r="D642" s="51">
        <f t="shared" si="210"/>
        <v>0</v>
      </c>
      <c r="E642" s="51">
        <f t="shared" si="210"/>
        <v>0</v>
      </c>
      <c r="F642" s="51">
        <f t="shared" si="210"/>
        <v>0</v>
      </c>
      <c r="G642" s="51">
        <f t="shared" si="210"/>
        <v>0</v>
      </c>
      <c r="H642" s="51">
        <f t="shared" si="193"/>
        <v>0</v>
      </c>
      <c r="I642" s="51">
        <f t="shared" si="210"/>
        <v>0</v>
      </c>
      <c r="J642" s="51">
        <f t="shared" si="210"/>
        <v>0</v>
      </c>
      <c r="K642" s="51">
        <f t="shared" si="210"/>
        <v>0</v>
      </c>
    </row>
    <row r="643" spans="1:11" ht="24.75" hidden="1" customHeight="1" thickBot="1">
      <c r="A643" s="127"/>
      <c r="B643" s="153"/>
      <c r="C643" s="64" t="s">
        <v>21</v>
      </c>
      <c r="D643" s="65">
        <f t="shared" si="210"/>
        <v>0</v>
      </c>
      <c r="E643" s="65">
        <f t="shared" si="210"/>
        <v>0</v>
      </c>
      <c r="F643" s="65">
        <f t="shared" si="210"/>
        <v>0</v>
      </c>
      <c r="G643" s="65">
        <f t="shared" si="210"/>
        <v>0</v>
      </c>
      <c r="H643" s="65">
        <f t="shared" si="193"/>
        <v>0</v>
      </c>
      <c r="I643" s="65">
        <f t="shared" si="210"/>
        <v>0</v>
      </c>
      <c r="J643" s="65">
        <f t="shared" si="210"/>
        <v>0</v>
      </c>
      <c r="K643" s="65">
        <f t="shared" si="210"/>
        <v>0</v>
      </c>
    </row>
    <row r="644" spans="1:11" ht="15" customHeight="1">
      <c r="A644" s="121" t="s">
        <v>138</v>
      </c>
      <c r="B644" s="174" t="s">
        <v>139</v>
      </c>
      <c r="C644" s="46" t="s">
        <v>11</v>
      </c>
      <c r="D644" s="47">
        <f>SUM(D646,D653,D654)</f>
        <v>0</v>
      </c>
      <c r="E644" s="47">
        <f t="shared" ref="E644:K644" si="211">SUM(E646,E653,E654)</f>
        <v>0</v>
      </c>
      <c r="F644" s="47">
        <f t="shared" si="211"/>
        <v>250000</v>
      </c>
      <c r="G644" s="47">
        <f t="shared" si="211"/>
        <v>101000</v>
      </c>
      <c r="H644" s="47">
        <f t="shared" si="193"/>
        <v>-149000</v>
      </c>
      <c r="I644" s="47">
        <f t="shared" si="211"/>
        <v>0</v>
      </c>
      <c r="J644" s="47">
        <f t="shared" si="211"/>
        <v>0</v>
      </c>
      <c r="K644" s="47">
        <f t="shared" si="211"/>
        <v>0</v>
      </c>
    </row>
    <row r="645" spans="1:11" ht="24" hidden="1" customHeight="1">
      <c r="A645" s="120"/>
      <c r="B645" s="175"/>
      <c r="C645" s="48" t="s">
        <v>12</v>
      </c>
      <c r="D645" s="49"/>
      <c r="E645" s="49"/>
      <c r="F645" s="49"/>
      <c r="G645" s="49"/>
      <c r="H645" s="49">
        <f t="shared" si="193"/>
        <v>0</v>
      </c>
      <c r="I645" s="49"/>
      <c r="J645" s="49"/>
      <c r="K645" s="49"/>
    </row>
    <row r="646" spans="1:11">
      <c r="A646" s="120"/>
      <c r="B646" s="175"/>
      <c r="C646" s="50" t="s">
        <v>13</v>
      </c>
      <c r="D646" s="51">
        <f>SUM(D647:D652)</f>
        <v>0</v>
      </c>
      <c r="E646" s="51">
        <f t="shared" ref="E646:G646" si="212">SUM(E647:E652)</f>
        <v>0</v>
      </c>
      <c r="F646" s="51">
        <f t="shared" si="212"/>
        <v>250000</v>
      </c>
      <c r="G646" s="51">
        <f t="shared" si="212"/>
        <v>101000</v>
      </c>
      <c r="H646" s="51">
        <f t="shared" si="193"/>
        <v>-149000</v>
      </c>
      <c r="I646" s="51">
        <f t="shared" ref="I646:K646" si="213">SUM(I647:I652)</f>
        <v>0</v>
      </c>
      <c r="J646" s="51">
        <f t="shared" si="213"/>
        <v>0</v>
      </c>
      <c r="K646" s="51">
        <f t="shared" si="213"/>
        <v>0</v>
      </c>
    </row>
    <row r="647" spans="1:11" ht="24" hidden="1" customHeight="1">
      <c r="A647" s="120"/>
      <c r="B647" s="175"/>
      <c r="C647" s="52" t="s">
        <v>14</v>
      </c>
      <c r="D647" s="53"/>
      <c r="E647" s="53"/>
      <c r="F647" s="53"/>
      <c r="G647" s="53"/>
      <c r="H647" s="53">
        <f t="shared" ref="H647:H710" si="214">G647-F647</f>
        <v>0</v>
      </c>
      <c r="I647" s="53"/>
      <c r="J647" s="53"/>
      <c r="K647" s="53"/>
    </row>
    <row r="648" spans="1:11" ht="24">
      <c r="A648" s="120"/>
      <c r="B648" s="175"/>
      <c r="C648" s="52" t="s">
        <v>15</v>
      </c>
      <c r="D648" s="53"/>
      <c r="E648" s="53"/>
      <c r="F648" s="53"/>
      <c r="G648" s="53">
        <v>5000</v>
      </c>
      <c r="H648" s="53">
        <f t="shared" si="214"/>
        <v>5000</v>
      </c>
      <c r="I648" s="53"/>
      <c r="J648" s="53"/>
      <c r="K648" s="53"/>
    </row>
    <row r="649" spans="1:11" ht="15" hidden="1" customHeight="1">
      <c r="A649" s="120"/>
      <c r="B649" s="175"/>
      <c r="C649" s="52" t="s">
        <v>17</v>
      </c>
      <c r="D649" s="53"/>
      <c r="E649" s="53"/>
      <c r="F649" s="53"/>
      <c r="G649" s="53"/>
      <c r="H649" s="53">
        <f t="shared" si="214"/>
        <v>0</v>
      </c>
      <c r="I649" s="53"/>
      <c r="J649" s="53"/>
      <c r="K649" s="53"/>
    </row>
    <row r="650" spans="1:11" ht="15" hidden="1" customHeight="1">
      <c r="A650" s="120"/>
      <c r="B650" s="175"/>
      <c r="C650" s="52" t="s">
        <v>18</v>
      </c>
      <c r="D650" s="53"/>
      <c r="E650" s="53"/>
      <c r="F650" s="53"/>
      <c r="G650" s="53"/>
      <c r="H650" s="53">
        <f t="shared" si="214"/>
        <v>0</v>
      </c>
      <c r="I650" s="53"/>
      <c r="J650" s="53"/>
      <c r="K650" s="53"/>
    </row>
    <row r="651" spans="1:11" ht="36" hidden="1" customHeight="1">
      <c r="A651" s="120"/>
      <c r="B651" s="175"/>
      <c r="C651" s="52" t="s">
        <v>16</v>
      </c>
      <c r="D651" s="53"/>
      <c r="E651" s="53"/>
      <c r="F651" s="53"/>
      <c r="G651" s="53"/>
      <c r="H651" s="53">
        <f t="shared" si="214"/>
        <v>0</v>
      </c>
      <c r="I651" s="53"/>
      <c r="J651" s="53"/>
      <c r="K651" s="53"/>
    </row>
    <row r="652" spans="1:11" ht="22.5" customHeight="1">
      <c r="A652" s="120"/>
      <c r="B652" s="175"/>
      <c r="C652" s="52" t="s">
        <v>19</v>
      </c>
      <c r="D652" s="53"/>
      <c r="E652" s="53"/>
      <c r="F652" s="53">
        <v>250000</v>
      </c>
      <c r="G652" s="53">
        <v>96000</v>
      </c>
      <c r="H652" s="53">
        <f t="shared" si="214"/>
        <v>-154000</v>
      </c>
      <c r="I652" s="53"/>
      <c r="J652" s="53"/>
      <c r="K652" s="53"/>
    </row>
    <row r="653" spans="1:11" ht="36" hidden="1" customHeight="1">
      <c r="A653" s="120"/>
      <c r="B653" s="175"/>
      <c r="C653" s="50" t="s">
        <v>20</v>
      </c>
      <c r="D653" s="51"/>
      <c r="E653" s="51"/>
      <c r="F653" s="51"/>
      <c r="G653" s="51"/>
      <c r="H653" s="51">
        <f t="shared" si="214"/>
        <v>0</v>
      </c>
      <c r="I653" s="51"/>
      <c r="J653" s="51"/>
      <c r="K653" s="51"/>
    </row>
    <row r="654" spans="1:11" ht="24" hidden="1" customHeight="1">
      <c r="A654" s="120"/>
      <c r="B654" s="175"/>
      <c r="C654" s="50" t="s">
        <v>21</v>
      </c>
      <c r="D654" s="51"/>
      <c r="E654" s="51"/>
      <c r="F654" s="51"/>
      <c r="G654" s="51"/>
      <c r="H654" s="51">
        <f t="shared" si="214"/>
        <v>0</v>
      </c>
      <c r="I654" s="51"/>
      <c r="J654" s="51"/>
      <c r="K654" s="51"/>
    </row>
    <row r="655" spans="1:11" ht="15" customHeight="1">
      <c r="A655" s="120" t="s">
        <v>140</v>
      </c>
      <c r="B655" s="146" t="s">
        <v>141</v>
      </c>
      <c r="C655" s="54" t="s">
        <v>11</v>
      </c>
      <c r="D655" s="55">
        <f>SUM(D657,D664,D665)</f>
        <v>0</v>
      </c>
      <c r="E655" s="55">
        <f t="shared" ref="E655:K655" si="215">SUM(E657,E664,E665)</f>
        <v>0</v>
      </c>
      <c r="F655" s="55">
        <f t="shared" si="215"/>
        <v>100000</v>
      </c>
      <c r="G655" s="55">
        <f t="shared" si="215"/>
        <v>85000</v>
      </c>
      <c r="H655" s="55">
        <f t="shared" si="214"/>
        <v>-15000</v>
      </c>
      <c r="I655" s="55">
        <f t="shared" si="215"/>
        <v>0</v>
      </c>
      <c r="J655" s="55">
        <f t="shared" si="215"/>
        <v>0</v>
      </c>
      <c r="K655" s="55">
        <f t="shared" si="215"/>
        <v>0</v>
      </c>
    </row>
    <row r="656" spans="1:11" ht="24" hidden="1" customHeight="1">
      <c r="A656" s="120"/>
      <c r="B656" s="146"/>
      <c r="C656" s="48" t="s">
        <v>12</v>
      </c>
      <c r="D656" s="49"/>
      <c r="E656" s="49"/>
      <c r="F656" s="49"/>
      <c r="G656" s="49"/>
      <c r="H656" s="49">
        <f t="shared" si="214"/>
        <v>0</v>
      </c>
      <c r="I656" s="49"/>
      <c r="J656" s="49"/>
      <c r="K656" s="49"/>
    </row>
    <row r="657" spans="1:11">
      <c r="A657" s="120"/>
      <c r="B657" s="146"/>
      <c r="C657" s="50" t="s">
        <v>13</v>
      </c>
      <c r="D657" s="51">
        <f>SUM(D658:D663)</f>
        <v>0</v>
      </c>
      <c r="E657" s="51">
        <f t="shared" ref="E657:G657" si="216">SUM(E658:E663)</f>
        <v>0</v>
      </c>
      <c r="F657" s="51">
        <f t="shared" si="216"/>
        <v>100000</v>
      </c>
      <c r="G657" s="51">
        <f t="shared" si="216"/>
        <v>85000</v>
      </c>
      <c r="H657" s="51">
        <f t="shared" si="214"/>
        <v>-15000</v>
      </c>
      <c r="I657" s="51">
        <f t="shared" ref="I657:K657" si="217">SUM(I658:I663)</f>
        <v>0</v>
      </c>
      <c r="J657" s="51">
        <f t="shared" si="217"/>
        <v>0</v>
      </c>
      <c r="K657" s="51">
        <f t="shared" si="217"/>
        <v>0</v>
      </c>
    </row>
    <row r="658" spans="1:11" ht="24" hidden="1" customHeight="1">
      <c r="A658" s="120"/>
      <c r="B658" s="146"/>
      <c r="C658" s="52" t="s">
        <v>14</v>
      </c>
      <c r="D658" s="53"/>
      <c r="E658" s="53"/>
      <c r="F658" s="53"/>
      <c r="G658" s="53"/>
      <c r="H658" s="53">
        <f t="shared" si="214"/>
        <v>0</v>
      </c>
      <c r="I658" s="53"/>
      <c r="J658" s="53"/>
      <c r="K658" s="53"/>
    </row>
    <row r="659" spans="1:11" ht="24">
      <c r="A659" s="120"/>
      <c r="B659" s="146"/>
      <c r="C659" s="52" t="s">
        <v>15</v>
      </c>
      <c r="D659" s="53"/>
      <c r="E659" s="53"/>
      <c r="F659" s="53"/>
      <c r="G659" s="53">
        <v>5000</v>
      </c>
      <c r="H659" s="53">
        <f t="shared" si="214"/>
        <v>5000</v>
      </c>
      <c r="I659" s="53"/>
      <c r="J659" s="53"/>
      <c r="K659" s="53"/>
    </row>
    <row r="660" spans="1:11" ht="15" hidden="1" customHeight="1">
      <c r="A660" s="120"/>
      <c r="B660" s="146"/>
      <c r="C660" s="52" t="s">
        <v>17</v>
      </c>
      <c r="D660" s="53"/>
      <c r="E660" s="53"/>
      <c r="F660" s="53"/>
      <c r="G660" s="53"/>
      <c r="H660" s="53">
        <f t="shared" si="214"/>
        <v>0</v>
      </c>
      <c r="I660" s="53"/>
      <c r="J660" s="53"/>
      <c r="K660" s="53"/>
    </row>
    <row r="661" spans="1:11" ht="15" hidden="1" customHeight="1">
      <c r="A661" s="120"/>
      <c r="B661" s="146"/>
      <c r="C661" s="52" t="s">
        <v>18</v>
      </c>
      <c r="D661" s="53"/>
      <c r="E661" s="53"/>
      <c r="F661" s="53"/>
      <c r="G661" s="53"/>
      <c r="H661" s="53">
        <f t="shared" si="214"/>
        <v>0</v>
      </c>
      <c r="I661" s="53"/>
      <c r="J661" s="53"/>
      <c r="K661" s="53"/>
    </row>
    <row r="662" spans="1:11" ht="36" hidden="1" customHeight="1">
      <c r="A662" s="120"/>
      <c r="B662" s="146"/>
      <c r="C662" s="52" t="s">
        <v>16</v>
      </c>
      <c r="D662" s="53"/>
      <c r="E662" s="53"/>
      <c r="F662" s="53"/>
      <c r="G662" s="53"/>
      <c r="H662" s="53">
        <f t="shared" si="214"/>
        <v>0</v>
      </c>
      <c r="I662" s="53"/>
      <c r="J662" s="53"/>
      <c r="K662" s="53"/>
    </row>
    <row r="663" spans="1:11" ht="15.75" thickBot="1">
      <c r="A663" s="120"/>
      <c r="B663" s="146"/>
      <c r="C663" s="52" t="s">
        <v>19</v>
      </c>
      <c r="D663" s="53"/>
      <c r="E663" s="53"/>
      <c r="F663" s="53">
        <v>100000</v>
      </c>
      <c r="G663" s="53">
        <f>95000-15000</f>
        <v>80000</v>
      </c>
      <c r="H663" s="53">
        <f t="shared" si="214"/>
        <v>-20000</v>
      </c>
      <c r="I663" s="53"/>
      <c r="J663" s="53"/>
      <c r="K663" s="53"/>
    </row>
    <row r="664" spans="1:11" ht="36.75" hidden="1" customHeight="1" thickBot="1">
      <c r="A664" s="120"/>
      <c r="B664" s="146"/>
      <c r="C664" s="50" t="s">
        <v>20</v>
      </c>
      <c r="D664" s="51"/>
      <c r="E664" s="51"/>
      <c r="F664" s="51"/>
      <c r="G664" s="51"/>
      <c r="H664" s="51">
        <f t="shared" si="214"/>
        <v>0</v>
      </c>
      <c r="I664" s="51"/>
      <c r="J664" s="51"/>
      <c r="K664" s="51"/>
    </row>
    <row r="665" spans="1:11" ht="24.75" hidden="1" customHeight="1" thickBot="1">
      <c r="A665" s="120"/>
      <c r="B665" s="146"/>
      <c r="C665" s="50" t="s">
        <v>21</v>
      </c>
      <c r="D665" s="51"/>
      <c r="E665" s="51"/>
      <c r="F665" s="51"/>
      <c r="G665" s="51"/>
      <c r="H665" s="51">
        <f t="shared" si="214"/>
        <v>0</v>
      </c>
      <c r="I665" s="51"/>
      <c r="J665" s="51"/>
      <c r="K665" s="51"/>
    </row>
    <row r="666" spans="1:11" ht="15.75" hidden="1" customHeight="1" thickBot="1">
      <c r="A666" s="120" t="s">
        <v>143</v>
      </c>
      <c r="B666" s="146" t="s">
        <v>236</v>
      </c>
      <c r="C666" s="54" t="s">
        <v>11</v>
      </c>
      <c r="D666" s="55">
        <f>SUM(D668,D675,D676)</f>
        <v>0</v>
      </c>
      <c r="E666" s="55">
        <f t="shared" ref="E666:K666" si="218">SUM(E668,E675,E676)</f>
        <v>0</v>
      </c>
      <c r="F666" s="55">
        <f t="shared" si="218"/>
        <v>80000</v>
      </c>
      <c r="G666" s="55">
        <f t="shared" si="218"/>
        <v>0</v>
      </c>
      <c r="H666" s="55">
        <f t="shared" si="214"/>
        <v>-80000</v>
      </c>
      <c r="I666" s="55">
        <f t="shared" si="218"/>
        <v>0</v>
      </c>
      <c r="J666" s="55">
        <f t="shared" si="218"/>
        <v>0</v>
      </c>
      <c r="K666" s="55">
        <f t="shared" si="218"/>
        <v>0</v>
      </c>
    </row>
    <row r="667" spans="1:11" ht="24.75" hidden="1" customHeight="1" thickBot="1">
      <c r="A667" s="120"/>
      <c r="B667" s="146"/>
      <c r="C667" s="48" t="s">
        <v>12</v>
      </c>
      <c r="D667" s="49"/>
      <c r="E667" s="49"/>
      <c r="F667" s="49"/>
      <c r="G667" s="49"/>
      <c r="H667" s="49">
        <f t="shared" si="214"/>
        <v>0</v>
      </c>
      <c r="I667" s="49"/>
      <c r="J667" s="49"/>
      <c r="K667" s="49"/>
    </row>
    <row r="668" spans="1:11" ht="15.75" hidden="1" customHeight="1" thickBot="1">
      <c r="A668" s="120"/>
      <c r="B668" s="146"/>
      <c r="C668" s="50" t="s">
        <v>13</v>
      </c>
      <c r="D668" s="51">
        <f>SUM(D669:D674)</f>
        <v>0</v>
      </c>
      <c r="E668" s="51">
        <f t="shared" ref="E668:G668" si="219">SUM(E669:E674)</f>
        <v>0</v>
      </c>
      <c r="F668" s="51">
        <f t="shared" si="219"/>
        <v>80000</v>
      </c>
      <c r="G668" s="51">
        <f t="shared" si="219"/>
        <v>0</v>
      </c>
      <c r="H668" s="51">
        <f t="shared" si="214"/>
        <v>-80000</v>
      </c>
      <c r="I668" s="51">
        <f t="shared" ref="I668:K668" si="220">SUM(I669:I674)</f>
        <v>0</v>
      </c>
      <c r="J668" s="51">
        <f t="shared" si="220"/>
        <v>0</v>
      </c>
      <c r="K668" s="51">
        <f t="shared" si="220"/>
        <v>0</v>
      </c>
    </row>
    <row r="669" spans="1:11" ht="24.75" hidden="1" customHeight="1" thickBot="1">
      <c r="A669" s="120"/>
      <c r="B669" s="146"/>
      <c r="C669" s="52" t="s">
        <v>14</v>
      </c>
      <c r="D669" s="53"/>
      <c r="E669" s="53"/>
      <c r="F669" s="53"/>
      <c r="G669" s="53"/>
      <c r="H669" s="53">
        <f t="shared" si="214"/>
        <v>0</v>
      </c>
      <c r="I669" s="53"/>
      <c r="J669" s="53"/>
      <c r="K669" s="53"/>
    </row>
    <row r="670" spans="1:11" ht="24.75" hidden="1" customHeight="1" thickBot="1">
      <c r="A670" s="120"/>
      <c r="B670" s="146"/>
      <c r="C670" s="52" t="s">
        <v>15</v>
      </c>
      <c r="D670" s="53"/>
      <c r="E670" s="53"/>
      <c r="F670" s="53"/>
      <c r="G670" s="53"/>
      <c r="H670" s="53">
        <f t="shared" si="214"/>
        <v>0</v>
      </c>
      <c r="I670" s="53"/>
      <c r="J670" s="53"/>
      <c r="K670" s="53"/>
    </row>
    <row r="671" spans="1:11" ht="15.75" hidden="1" customHeight="1" thickBot="1">
      <c r="A671" s="120"/>
      <c r="B671" s="146"/>
      <c r="C671" s="52" t="s">
        <v>17</v>
      </c>
      <c r="D671" s="53"/>
      <c r="E671" s="53"/>
      <c r="F671" s="53"/>
      <c r="G671" s="53"/>
      <c r="H671" s="53">
        <f t="shared" si="214"/>
        <v>0</v>
      </c>
      <c r="I671" s="53"/>
      <c r="J671" s="53"/>
      <c r="K671" s="53"/>
    </row>
    <row r="672" spans="1:11" ht="15.75" hidden="1" customHeight="1" thickBot="1">
      <c r="A672" s="120"/>
      <c r="B672" s="146"/>
      <c r="C672" s="52" t="s">
        <v>18</v>
      </c>
      <c r="D672" s="53"/>
      <c r="E672" s="53"/>
      <c r="F672" s="53"/>
      <c r="G672" s="53"/>
      <c r="H672" s="53">
        <f t="shared" si="214"/>
        <v>0</v>
      </c>
      <c r="I672" s="53"/>
      <c r="J672" s="53"/>
      <c r="K672" s="53"/>
    </row>
    <row r="673" spans="1:11" ht="35.25" hidden="1" customHeight="1">
      <c r="A673" s="120"/>
      <c r="B673" s="146"/>
      <c r="C673" s="52" t="s">
        <v>16</v>
      </c>
      <c r="D673" s="53"/>
      <c r="E673" s="53"/>
      <c r="F673" s="53"/>
      <c r="G673" s="53"/>
      <c r="H673" s="53">
        <f t="shared" si="214"/>
        <v>0</v>
      </c>
      <c r="I673" s="53"/>
      <c r="J673" s="53"/>
      <c r="K673" s="53"/>
    </row>
    <row r="674" spans="1:11" ht="15.75" hidden="1" customHeight="1" thickBot="1">
      <c r="A674" s="120"/>
      <c r="B674" s="146"/>
      <c r="C674" s="52" t="s">
        <v>19</v>
      </c>
      <c r="D674" s="53"/>
      <c r="E674" s="53"/>
      <c r="F674" s="53">
        <v>80000</v>
      </c>
      <c r="G674" s="53"/>
      <c r="H674" s="53">
        <f t="shared" si="214"/>
        <v>-80000</v>
      </c>
      <c r="I674" s="53"/>
      <c r="J674" s="53"/>
      <c r="K674" s="53"/>
    </row>
    <row r="675" spans="1:11" ht="36.75" hidden="1" customHeight="1" thickBot="1">
      <c r="A675" s="120"/>
      <c r="B675" s="146"/>
      <c r="C675" s="50" t="s">
        <v>20</v>
      </c>
      <c r="D675" s="51"/>
      <c r="E675" s="51"/>
      <c r="F675" s="51"/>
      <c r="G675" s="51"/>
      <c r="H675" s="51">
        <f t="shared" si="214"/>
        <v>0</v>
      </c>
      <c r="I675" s="51"/>
      <c r="J675" s="51"/>
      <c r="K675" s="51"/>
    </row>
    <row r="676" spans="1:11" ht="24.75" hidden="1" customHeight="1" thickBot="1">
      <c r="A676" s="173"/>
      <c r="B676" s="110"/>
      <c r="C676" s="66" t="s">
        <v>21</v>
      </c>
      <c r="D676" s="67"/>
      <c r="E676" s="67"/>
      <c r="F676" s="67"/>
      <c r="G676" s="67"/>
      <c r="H676" s="67">
        <f t="shared" si="214"/>
        <v>0</v>
      </c>
      <c r="I676" s="67"/>
      <c r="J676" s="67"/>
      <c r="K676" s="67"/>
    </row>
    <row r="677" spans="1:11" ht="34.5" customHeight="1">
      <c r="A677" s="125" t="s">
        <v>144</v>
      </c>
      <c r="B677" s="151" t="s">
        <v>145</v>
      </c>
      <c r="C677" s="46" t="s">
        <v>11</v>
      </c>
      <c r="D677" s="47">
        <f>SUM(D679,D686,D687)</f>
        <v>0</v>
      </c>
      <c r="E677" s="47">
        <f t="shared" ref="E677:K677" si="221">SUM(E679,E686,E687)</f>
        <v>0</v>
      </c>
      <c r="F677" s="47">
        <f t="shared" si="221"/>
        <v>300000</v>
      </c>
      <c r="G677" s="47">
        <f t="shared" si="221"/>
        <v>270000</v>
      </c>
      <c r="H677" s="47">
        <f t="shared" si="214"/>
        <v>-30000</v>
      </c>
      <c r="I677" s="47">
        <f t="shared" si="221"/>
        <v>0</v>
      </c>
      <c r="J677" s="47">
        <f t="shared" si="221"/>
        <v>0</v>
      </c>
      <c r="K677" s="47">
        <f t="shared" si="221"/>
        <v>0</v>
      </c>
    </row>
    <row r="678" spans="1:11" ht="24" hidden="1" customHeight="1">
      <c r="A678" s="126"/>
      <c r="B678" s="152"/>
      <c r="C678" s="48" t="s">
        <v>12</v>
      </c>
      <c r="D678" s="49"/>
      <c r="E678" s="49"/>
      <c r="F678" s="49"/>
      <c r="G678" s="49"/>
      <c r="H678" s="49">
        <f t="shared" si="214"/>
        <v>0</v>
      </c>
      <c r="I678" s="49"/>
      <c r="J678" s="49"/>
      <c r="K678" s="49"/>
    </row>
    <row r="679" spans="1:11" ht="33" customHeight="1">
      <c r="A679" s="126"/>
      <c r="B679" s="152"/>
      <c r="C679" s="50" t="s">
        <v>13</v>
      </c>
      <c r="D679" s="51">
        <f>SUM(D680:D685)</f>
        <v>0</v>
      </c>
      <c r="E679" s="51">
        <f t="shared" ref="E679:G679" si="222">SUM(E680:E685)</f>
        <v>0</v>
      </c>
      <c r="F679" s="51">
        <f t="shared" si="222"/>
        <v>300000</v>
      </c>
      <c r="G679" s="51">
        <f t="shared" si="222"/>
        <v>270000</v>
      </c>
      <c r="H679" s="51">
        <f t="shared" si="214"/>
        <v>-30000</v>
      </c>
      <c r="I679" s="51">
        <f t="shared" ref="I679:K679" si="223">SUM(I680:I685)</f>
        <v>0</v>
      </c>
      <c r="J679" s="51">
        <f t="shared" si="223"/>
        <v>0</v>
      </c>
      <c r="K679" s="51">
        <f t="shared" si="223"/>
        <v>0</v>
      </c>
    </row>
    <row r="680" spans="1:11" ht="24" hidden="1" customHeight="1">
      <c r="A680" s="126"/>
      <c r="B680" s="152"/>
      <c r="C680" s="52" t="s">
        <v>14</v>
      </c>
      <c r="D680" s="53"/>
      <c r="E680" s="53"/>
      <c r="F680" s="53"/>
      <c r="G680" s="53"/>
      <c r="H680" s="53">
        <f t="shared" si="214"/>
        <v>0</v>
      </c>
      <c r="I680" s="53"/>
      <c r="J680" s="53"/>
      <c r="K680" s="53"/>
    </row>
    <row r="681" spans="1:11" ht="25.5" customHeight="1">
      <c r="A681" s="126"/>
      <c r="B681" s="152"/>
      <c r="C681" s="52" t="s">
        <v>15</v>
      </c>
      <c r="D681" s="53"/>
      <c r="E681" s="53"/>
      <c r="F681" s="53"/>
      <c r="G681" s="53">
        <v>5000</v>
      </c>
      <c r="H681" s="53">
        <f t="shared" si="214"/>
        <v>5000</v>
      </c>
      <c r="I681" s="53"/>
      <c r="J681" s="53"/>
      <c r="K681" s="53"/>
    </row>
    <row r="682" spans="1:11" ht="33" hidden="1" customHeight="1">
      <c r="A682" s="126"/>
      <c r="B682" s="152"/>
      <c r="C682" s="52" t="s">
        <v>17</v>
      </c>
      <c r="D682" s="53"/>
      <c r="E682" s="53"/>
      <c r="F682" s="53"/>
      <c r="G682" s="53"/>
      <c r="H682" s="53">
        <f t="shared" si="214"/>
        <v>0</v>
      </c>
      <c r="I682" s="53"/>
      <c r="J682" s="53"/>
      <c r="K682" s="53"/>
    </row>
    <row r="683" spans="1:11" ht="33" hidden="1" customHeight="1">
      <c r="A683" s="126"/>
      <c r="B683" s="152"/>
      <c r="C683" s="52" t="s">
        <v>18</v>
      </c>
      <c r="D683" s="53"/>
      <c r="E683" s="53"/>
      <c r="F683" s="53"/>
      <c r="G683" s="53"/>
      <c r="H683" s="53">
        <f t="shared" si="214"/>
        <v>0</v>
      </c>
      <c r="I683" s="53"/>
      <c r="J683" s="53"/>
      <c r="K683" s="53"/>
    </row>
    <row r="684" spans="1:11" ht="33" hidden="1" customHeight="1">
      <c r="A684" s="126"/>
      <c r="B684" s="152"/>
      <c r="C684" s="52" t="s">
        <v>16</v>
      </c>
      <c r="D684" s="53"/>
      <c r="E684" s="53"/>
      <c r="F684" s="53"/>
      <c r="G684" s="53"/>
      <c r="H684" s="53">
        <f t="shared" si="214"/>
        <v>0</v>
      </c>
      <c r="I684" s="53"/>
      <c r="J684" s="53"/>
      <c r="K684" s="53"/>
    </row>
    <row r="685" spans="1:11" ht="33" customHeight="1" thickBot="1">
      <c r="A685" s="126"/>
      <c r="B685" s="152"/>
      <c r="C685" s="52" t="s">
        <v>19</v>
      </c>
      <c r="D685" s="53"/>
      <c r="E685" s="53"/>
      <c r="F685" s="53">
        <v>300000</v>
      </c>
      <c r="G685" s="53">
        <f>295000-30000</f>
        <v>265000</v>
      </c>
      <c r="H685" s="53">
        <f t="shared" si="214"/>
        <v>-35000</v>
      </c>
      <c r="I685" s="53"/>
      <c r="J685" s="53"/>
      <c r="K685" s="53"/>
    </row>
    <row r="686" spans="1:11" ht="36.75" hidden="1" customHeight="1" thickBot="1">
      <c r="A686" s="126"/>
      <c r="B686" s="152"/>
      <c r="C686" s="50" t="s">
        <v>20</v>
      </c>
      <c r="D686" s="51"/>
      <c r="E686" s="51"/>
      <c r="F686" s="51"/>
      <c r="G686" s="51"/>
      <c r="H686" s="51">
        <f t="shared" si="214"/>
        <v>0</v>
      </c>
      <c r="I686" s="51"/>
      <c r="J686" s="51"/>
      <c r="K686" s="51"/>
    </row>
    <row r="687" spans="1:11" ht="24.75" hidden="1" customHeight="1" thickBot="1">
      <c r="A687" s="127"/>
      <c r="B687" s="153"/>
      <c r="C687" s="64" t="s">
        <v>21</v>
      </c>
      <c r="D687" s="65"/>
      <c r="E687" s="65"/>
      <c r="F687" s="65"/>
      <c r="G687" s="65"/>
      <c r="H687" s="65">
        <f t="shared" si="214"/>
        <v>0</v>
      </c>
      <c r="I687" s="65"/>
      <c r="J687" s="65"/>
      <c r="K687" s="65"/>
    </row>
    <row r="688" spans="1:11" ht="24" customHeight="1">
      <c r="A688" s="97" t="s">
        <v>159</v>
      </c>
      <c r="B688" s="151" t="s">
        <v>237</v>
      </c>
      <c r="C688" s="46" t="s">
        <v>11</v>
      </c>
      <c r="D688" s="47">
        <f>SUM(D690,D697,D698)</f>
        <v>0</v>
      </c>
      <c r="E688" s="47">
        <f>SUM(E690,E697,E698)</f>
        <v>0</v>
      </c>
      <c r="F688" s="47">
        <f>SUM(F690,F697,F698)</f>
        <v>445000</v>
      </c>
      <c r="G688" s="47">
        <f>SUM(G690,G697,G698)</f>
        <v>345000</v>
      </c>
      <c r="H688" s="47">
        <f t="shared" si="214"/>
        <v>-100000</v>
      </c>
      <c r="I688" s="47">
        <f>SUM(I690,I697,I698)</f>
        <v>0</v>
      </c>
      <c r="J688" s="47">
        <f>SUM(J690,J697,J698)</f>
        <v>0</v>
      </c>
      <c r="K688" s="47">
        <f>SUM(K690,K697,K698)</f>
        <v>0</v>
      </c>
    </row>
    <row r="689" spans="1:11" ht="0.75" customHeight="1">
      <c r="A689" s="98"/>
      <c r="B689" s="152"/>
      <c r="C689" s="48" t="s">
        <v>12</v>
      </c>
      <c r="D689" s="49"/>
      <c r="E689" s="49"/>
      <c r="F689" s="49"/>
      <c r="G689" s="49"/>
      <c r="H689" s="49">
        <f t="shared" si="214"/>
        <v>0</v>
      </c>
      <c r="I689" s="49"/>
      <c r="J689" s="49"/>
      <c r="K689" s="49"/>
    </row>
    <row r="690" spans="1:11" ht="21" customHeight="1">
      <c r="A690" s="98"/>
      <c r="B690" s="152"/>
      <c r="C690" s="50" t="s">
        <v>13</v>
      </c>
      <c r="D690" s="51">
        <f>SUM(D691:D696)</f>
        <v>0</v>
      </c>
      <c r="E690" s="51">
        <f>SUM(E691:E696)</f>
        <v>0</v>
      </c>
      <c r="F690" s="51">
        <f>SUM(F691:F696)</f>
        <v>445000</v>
      </c>
      <c r="G690" s="51">
        <f>SUM(G691:G696)</f>
        <v>345000</v>
      </c>
      <c r="H690" s="51">
        <f t="shared" si="214"/>
        <v>-100000</v>
      </c>
      <c r="I690" s="51">
        <f>SUM(I691:I696)</f>
        <v>0</v>
      </c>
      <c r="J690" s="51">
        <f>SUM(J691:J696)</f>
        <v>0</v>
      </c>
      <c r="K690" s="51">
        <f>SUM(K691:K696)</f>
        <v>0</v>
      </c>
    </row>
    <row r="691" spans="1:11" ht="11.25" hidden="1" customHeight="1">
      <c r="A691" s="98"/>
      <c r="B691" s="152"/>
      <c r="C691" s="52" t="s">
        <v>14</v>
      </c>
      <c r="D691" s="53"/>
      <c r="E691" s="53"/>
      <c r="F691" s="53"/>
      <c r="G691" s="53"/>
      <c r="H691" s="53">
        <f t="shared" si="214"/>
        <v>0</v>
      </c>
      <c r="I691" s="53"/>
      <c r="J691" s="53"/>
      <c r="K691" s="53"/>
    </row>
    <row r="692" spans="1:11" ht="24">
      <c r="A692" s="98"/>
      <c r="B692" s="152"/>
      <c r="C692" s="52" t="s">
        <v>15</v>
      </c>
      <c r="D692" s="53"/>
      <c r="E692" s="53"/>
      <c r="F692" s="53"/>
      <c r="G692" s="53">
        <v>5000</v>
      </c>
      <c r="H692" s="53">
        <f t="shared" si="214"/>
        <v>5000</v>
      </c>
      <c r="I692" s="53"/>
      <c r="J692" s="53"/>
      <c r="K692" s="53"/>
    </row>
    <row r="693" spans="1:11" ht="11.25" hidden="1" customHeight="1">
      <c r="A693" s="98"/>
      <c r="B693" s="152"/>
      <c r="C693" s="52" t="s">
        <v>17</v>
      </c>
      <c r="D693" s="53"/>
      <c r="E693" s="53"/>
      <c r="F693" s="53"/>
      <c r="G693" s="53"/>
      <c r="H693" s="53">
        <f t="shared" si="214"/>
        <v>0</v>
      </c>
      <c r="I693" s="53"/>
      <c r="J693" s="53"/>
      <c r="K693" s="53"/>
    </row>
    <row r="694" spans="1:11" ht="11.25" hidden="1" customHeight="1">
      <c r="A694" s="98"/>
      <c r="B694" s="152"/>
      <c r="C694" s="52" t="s">
        <v>18</v>
      </c>
      <c r="D694" s="53"/>
      <c r="E694" s="53"/>
      <c r="F694" s="53"/>
      <c r="G694" s="53"/>
      <c r="H694" s="53">
        <f t="shared" si="214"/>
        <v>0</v>
      </c>
      <c r="I694" s="53"/>
      <c r="J694" s="53"/>
      <c r="K694" s="53"/>
    </row>
    <row r="695" spans="1:11" ht="11.25" hidden="1" customHeight="1">
      <c r="A695" s="98"/>
      <c r="B695" s="152"/>
      <c r="C695" s="52" t="s">
        <v>16</v>
      </c>
      <c r="D695" s="53"/>
      <c r="E695" s="53"/>
      <c r="F695" s="53"/>
      <c r="G695" s="53"/>
      <c r="H695" s="53">
        <f t="shared" si="214"/>
        <v>0</v>
      </c>
      <c r="I695" s="53"/>
      <c r="J695" s="53"/>
      <c r="K695" s="53"/>
    </row>
    <row r="696" spans="1:11" ht="15.75" thickBot="1">
      <c r="A696" s="98"/>
      <c r="B696" s="152"/>
      <c r="C696" s="52" t="s">
        <v>19</v>
      </c>
      <c r="D696" s="53"/>
      <c r="E696" s="53"/>
      <c r="F696" s="53">
        <v>445000</v>
      </c>
      <c r="G696" s="53">
        <f>390000-50000</f>
        <v>340000</v>
      </c>
      <c r="H696" s="53">
        <f t="shared" si="214"/>
        <v>-105000</v>
      </c>
      <c r="I696" s="53"/>
      <c r="J696" s="53"/>
      <c r="K696" s="53"/>
    </row>
    <row r="697" spans="1:11" ht="11.25" hidden="1" customHeight="1">
      <c r="A697" s="98"/>
      <c r="B697" s="100"/>
      <c r="C697" s="50" t="s">
        <v>20</v>
      </c>
      <c r="D697" s="51"/>
      <c r="E697" s="51"/>
      <c r="F697" s="51"/>
      <c r="G697" s="51"/>
      <c r="H697" s="51">
        <f t="shared" si="214"/>
        <v>0</v>
      </c>
      <c r="I697" s="51"/>
      <c r="J697" s="51"/>
      <c r="K697" s="51"/>
    </row>
    <row r="698" spans="1:11" ht="11.25" hidden="1" customHeight="1" thickBot="1">
      <c r="A698" s="99"/>
      <c r="B698" s="101"/>
      <c r="C698" s="64" t="s">
        <v>21</v>
      </c>
      <c r="D698" s="65"/>
      <c r="E698" s="65"/>
      <c r="F698" s="65"/>
      <c r="G698" s="65"/>
      <c r="H698" s="65">
        <f t="shared" si="214"/>
        <v>0</v>
      </c>
      <c r="I698" s="65"/>
      <c r="J698" s="65"/>
      <c r="K698" s="65"/>
    </row>
    <row r="699" spans="1:11">
      <c r="A699" s="125" t="s">
        <v>124</v>
      </c>
      <c r="B699" s="151" t="s">
        <v>123</v>
      </c>
      <c r="C699" s="46" t="s">
        <v>11</v>
      </c>
      <c r="D699" s="47">
        <f>SUM(D701,D708,D709)</f>
        <v>180548</v>
      </c>
      <c r="E699" s="47">
        <f t="shared" ref="E699:K699" si="224">SUM(E701,E708,E709)</f>
        <v>250000</v>
      </c>
      <c r="F699" s="47">
        <f t="shared" si="224"/>
        <v>0</v>
      </c>
      <c r="G699" s="47">
        <f t="shared" si="224"/>
        <v>0</v>
      </c>
      <c r="H699" s="47">
        <f t="shared" si="214"/>
        <v>0</v>
      </c>
      <c r="I699" s="47">
        <f t="shared" si="224"/>
        <v>0</v>
      </c>
      <c r="J699" s="47">
        <f t="shared" si="224"/>
        <v>0</v>
      </c>
      <c r="K699" s="47">
        <f t="shared" si="224"/>
        <v>0</v>
      </c>
    </row>
    <row r="700" spans="1:11" ht="24" hidden="1" customHeight="1">
      <c r="A700" s="126"/>
      <c r="B700" s="152"/>
      <c r="C700" s="48" t="s">
        <v>12</v>
      </c>
      <c r="D700" s="49"/>
      <c r="E700" s="49"/>
      <c r="F700" s="49"/>
      <c r="G700" s="49"/>
      <c r="H700" s="49">
        <f t="shared" si="214"/>
        <v>0</v>
      </c>
      <c r="I700" s="49"/>
      <c r="J700" s="49"/>
      <c r="K700" s="49"/>
    </row>
    <row r="701" spans="1:11">
      <c r="A701" s="126"/>
      <c r="B701" s="152"/>
      <c r="C701" s="50" t="s">
        <v>13</v>
      </c>
      <c r="D701" s="51">
        <f>SUM(D702:D707)</f>
        <v>180548</v>
      </c>
      <c r="E701" s="51">
        <f t="shared" ref="E701:G701" si="225">SUM(E702:E707)</f>
        <v>250000</v>
      </c>
      <c r="F701" s="51">
        <f t="shared" si="225"/>
        <v>0</v>
      </c>
      <c r="G701" s="51">
        <f t="shared" si="225"/>
        <v>0</v>
      </c>
      <c r="H701" s="51">
        <f t="shared" si="214"/>
        <v>0</v>
      </c>
      <c r="I701" s="51">
        <f t="shared" ref="I701:K701" si="226">SUM(I702:I707)</f>
        <v>0</v>
      </c>
      <c r="J701" s="51">
        <f t="shared" si="226"/>
        <v>0</v>
      </c>
      <c r="K701" s="51">
        <f t="shared" si="226"/>
        <v>0</v>
      </c>
    </row>
    <row r="702" spans="1:11" ht="24" hidden="1" customHeight="1">
      <c r="A702" s="126"/>
      <c r="B702" s="152"/>
      <c r="C702" s="52" t="s">
        <v>14</v>
      </c>
      <c r="D702" s="53"/>
      <c r="E702" s="53"/>
      <c r="F702" s="53"/>
      <c r="G702" s="53"/>
      <c r="H702" s="53">
        <f t="shared" si="214"/>
        <v>0</v>
      </c>
      <c r="I702" s="53"/>
      <c r="J702" s="53"/>
      <c r="K702" s="53"/>
    </row>
    <row r="703" spans="1:11" ht="24">
      <c r="A703" s="126"/>
      <c r="B703" s="152"/>
      <c r="C703" s="52" t="s">
        <v>15</v>
      </c>
      <c r="D703" s="53">
        <v>4100</v>
      </c>
      <c r="E703" s="53">
        <v>5000</v>
      </c>
      <c r="F703" s="53"/>
      <c r="G703" s="53"/>
      <c r="H703" s="53">
        <f t="shared" si="214"/>
        <v>0</v>
      </c>
      <c r="I703" s="53"/>
      <c r="J703" s="53"/>
      <c r="K703" s="53"/>
    </row>
    <row r="704" spans="1:11" ht="15" hidden="1" customHeight="1">
      <c r="A704" s="126"/>
      <c r="B704" s="152"/>
      <c r="C704" s="52" t="s">
        <v>17</v>
      </c>
      <c r="D704" s="53"/>
      <c r="E704" s="53"/>
      <c r="F704" s="53"/>
      <c r="G704" s="53"/>
      <c r="H704" s="53">
        <f t="shared" si="214"/>
        <v>0</v>
      </c>
      <c r="I704" s="53"/>
      <c r="J704" s="53"/>
      <c r="K704" s="53"/>
    </row>
    <row r="705" spans="1:11" ht="15" hidden="1" customHeight="1">
      <c r="A705" s="126"/>
      <c r="B705" s="152"/>
      <c r="C705" s="52" t="s">
        <v>18</v>
      </c>
      <c r="D705" s="53"/>
      <c r="E705" s="53"/>
      <c r="F705" s="53"/>
      <c r="G705" s="53"/>
      <c r="H705" s="53">
        <f t="shared" si="214"/>
        <v>0</v>
      </c>
      <c r="I705" s="53"/>
      <c r="J705" s="53"/>
      <c r="K705" s="53"/>
    </row>
    <row r="706" spans="1:11" ht="36" hidden="1" customHeight="1">
      <c r="A706" s="126"/>
      <c r="B706" s="152"/>
      <c r="C706" s="52" t="s">
        <v>16</v>
      </c>
      <c r="D706" s="53"/>
      <c r="E706" s="53"/>
      <c r="F706" s="53"/>
      <c r="G706" s="53"/>
      <c r="H706" s="53">
        <f t="shared" si="214"/>
        <v>0</v>
      </c>
      <c r="I706" s="53"/>
      <c r="J706" s="53"/>
      <c r="K706" s="53"/>
    </row>
    <row r="707" spans="1:11" ht="15.75" thickBot="1">
      <c r="A707" s="126"/>
      <c r="B707" s="152"/>
      <c r="C707" s="52" t="s">
        <v>19</v>
      </c>
      <c r="D707" s="53">
        <v>176448</v>
      </c>
      <c r="E707" s="53">
        <v>245000</v>
      </c>
      <c r="F707" s="53"/>
      <c r="G707" s="53"/>
      <c r="H707" s="53">
        <f t="shared" si="214"/>
        <v>0</v>
      </c>
      <c r="I707" s="53"/>
      <c r="J707" s="53"/>
      <c r="K707" s="53"/>
    </row>
    <row r="708" spans="1:11" ht="36.75" hidden="1" customHeight="1" thickBot="1">
      <c r="A708" s="126"/>
      <c r="B708" s="152"/>
      <c r="C708" s="50" t="s">
        <v>20</v>
      </c>
      <c r="D708" s="51"/>
      <c r="E708" s="51"/>
      <c r="F708" s="51"/>
      <c r="G708" s="51"/>
      <c r="H708" s="51">
        <f t="shared" si="214"/>
        <v>0</v>
      </c>
      <c r="I708" s="51"/>
      <c r="J708" s="51"/>
      <c r="K708" s="51"/>
    </row>
    <row r="709" spans="1:11" ht="24.75" hidden="1" customHeight="1" thickBot="1">
      <c r="A709" s="127"/>
      <c r="B709" s="153"/>
      <c r="C709" s="64" t="s">
        <v>21</v>
      </c>
      <c r="D709" s="65"/>
      <c r="E709" s="65"/>
      <c r="F709" s="65"/>
      <c r="G709" s="65"/>
      <c r="H709" s="65">
        <f t="shared" si="214"/>
        <v>0</v>
      </c>
      <c r="I709" s="65"/>
      <c r="J709" s="65"/>
      <c r="K709" s="65"/>
    </row>
    <row r="710" spans="1:11">
      <c r="A710" s="125" t="s">
        <v>148</v>
      </c>
      <c r="B710" s="151" t="s">
        <v>147</v>
      </c>
      <c r="C710" s="46" t="s">
        <v>11</v>
      </c>
      <c r="D710" s="47">
        <f>SUM(D712,D719,D720)</f>
        <v>169152</v>
      </c>
      <c r="E710" s="47">
        <f t="shared" ref="E710:K710" si="227">SUM(E712,E719,E720)</f>
        <v>200000</v>
      </c>
      <c r="F710" s="47">
        <f t="shared" si="227"/>
        <v>0</v>
      </c>
      <c r="G710" s="47">
        <f t="shared" si="227"/>
        <v>0</v>
      </c>
      <c r="H710" s="47">
        <f t="shared" si="214"/>
        <v>0</v>
      </c>
      <c r="I710" s="47">
        <f t="shared" si="227"/>
        <v>0</v>
      </c>
      <c r="J710" s="47">
        <f t="shared" si="227"/>
        <v>0</v>
      </c>
      <c r="K710" s="47">
        <f t="shared" si="227"/>
        <v>0</v>
      </c>
    </row>
    <row r="711" spans="1:11" ht="24" hidden="1" customHeight="1">
      <c r="A711" s="126"/>
      <c r="B711" s="152"/>
      <c r="C711" s="48" t="s">
        <v>12</v>
      </c>
      <c r="D711" s="49"/>
      <c r="E711" s="49"/>
      <c r="F711" s="49"/>
      <c r="G711" s="49"/>
      <c r="H711" s="49">
        <f t="shared" ref="H711:H774" si="228">G711-F711</f>
        <v>0</v>
      </c>
      <c r="I711" s="49"/>
      <c r="J711" s="49"/>
      <c r="K711" s="49"/>
    </row>
    <row r="712" spans="1:11">
      <c r="A712" s="126"/>
      <c r="B712" s="152"/>
      <c r="C712" s="50" t="s">
        <v>13</v>
      </c>
      <c r="D712" s="51">
        <f>SUM(D713:D718)</f>
        <v>169152</v>
      </c>
      <c r="E712" s="51">
        <f t="shared" ref="E712:G712" si="229">SUM(E713:E718)</f>
        <v>200000</v>
      </c>
      <c r="F712" s="51">
        <f t="shared" si="229"/>
        <v>0</v>
      </c>
      <c r="G712" s="51">
        <f t="shared" si="229"/>
        <v>0</v>
      </c>
      <c r="H712" s="51">
        <f t="shared" si="228"/>
        <v>0</v>
      </c>
      <c r="I712" s="51">
        <f t="shared" ref="I712:K712" si="230">SUM(I713:I718)</f>
        <v>0</v>
      </c>
      <c r="J712" s="51">
        <f t="shared" si="230"/>
        <v>0</v>
      </c>
      <c r="K712" s="51">
        <f t="shared" si="230"/>
        <v>0</v>
      </c>
    </row>
    <row r="713" spans="1:11" ht="24" hidden="1" customHeight="1">
      <c r="A713" s="126"/>
      <c r="B713" s="152"/>
      <c r="C713" s="52" t="s">
        <v>14</v>
      </c>
      <c r="D713" s="53"/>
      <c r="E713" s="53"/>
      <c r="F713" s="53"/>
      <c r="G713" s="53"/>
      <c r="H713" s="53">
        <f t="shared" si="228"/>
        <v>0</v>
      </c>
      <c r="I713" s="53"/>
      <c r="J713" s="53"/>
      <c r="K713" s="53"/>
    </row>
    <row r="714" spans="1:11" ht="24">
      <c r="A714" s="126"/>
      <c r="B714" s="152"/>
      <c r="C714" s="52" t="s">
        <v>15</v>
      </c>
      <c r="D714" s="53">
        <v>4190</v>
      </c>
      <c r="E714" s="53">
        <v>5000</v>
      </c>
      <c r="F714" s="53"/>
      <c r="G714" s="53"/>
      <c r="H714" s="53">
        <f t="shared" si="228"/>
        <v>0</v>
      </c>
      <c r="I714" s="53"/>
      <c r="J714" s="53"/>
      <c r="K714" s="53"/>
    </row>
    <row r="715" spans="1:11" ht="15" hidden="1" customHeight="1">
      <c r="A715" s="126"/>
      <c r="B715" s="152"/>
      <c r="C715" s="52" t="s">
        <v>17</v>
      </c>
      <c r="D715" s="53"/>
      <c r="E715" s="53"/>
      <c r="F715" s="53"/>
      <c r="G715" s="53"/>
      <c r="H715" s="53">
        <f t="shared" si="228"/>
        <v>0</v>
      </c>
      <c r="I715" s="53"/>
      <c r="J715" s="53"/>
      <c r="K715" s="53"/>
    </row>
    <row r="716" spans="1:11" ht="15" hidden="1" customHeight="1">
      <c r="A716" s="126"/>
      <c r="B716" s="152"/>
      <c r="C716" s="52" t="s">
        <v>18</v>
      </c>
      <c r="D716" s="53"/>
      <c r="E716" s="53"/>
      <c r="F716" s="53"/>
      <c r="G716" s="53"/>
      <c r="H716" s="53">
        <f t="shared" si="228"/>
        <v>0</v>
      </c>
      <c r="I716" s="53"/>
      <c r="J716" s="53"/>
      <c r="K716" s="53"/>
    </row>
    <row r="717" spans="1:11" ht="36" hidden="1" customHeight="1">
      <c r="A717" s="126"/>
      <c r="B717" s="152"/>
      <c r="C717" s="52" t="s">
        <v>16</v>
      </c>
      <c r="D717" s="53"/>
      <c r="E717" s="53"/>
      <c r="F717" s="53"/>
      <c r="G717" s="53"/>
      <c r="H717" s="53">
        <f t="shared" si="228"/>
        <v>0</v>
      </c>
      <c r="I717" s="53"/>
      <c r="J717" s="53"/>
      <c r="K717" s="53"/>
    </row>
    <row r="718" spans="1:11" ht="15.75" thickBot="1">
      <c r="A718" s="126"/>
      <c r="B718" s="152"/>
      <c r="C718" s="52" t="s">
        <v>19</v>
      </c>
      <c r="D718" s="53">
        <v>164962</v>
      </c>
      <c r="E718" s="53">
        <v>195000</v>
      </c>
      <c r="F718" s="53"/>
      <c r="G718" s="53"/>
      <c r="H718" s="53">
        <f t="shared" si="228"/>
        <v>0</v>
      </c>
      <c r="I718" s="53"/>
      <c r="J718" s="53"/>
      <c r="K718" s="53"/>
    </row>
    <row r="719" spans="1:11" ht="36.75" hidden="1" customHeight="1" thickBot="1">
      <c r="A719" s="126"/>
      <c r="B719" s="152"/>
      <c r="C719" s="50" t="s">
        <v>20</v>
      </c>
      <c r="D719" s="51"/>
      <c r="E719" s="51"/>
      <c r="F719" s="51"/>
      <c r="G719" s="51"/>
      <c r="H719" s="51">
        <f t="shared" si="228"/>
        <v>0</v>
      </c>
      <c r="I719" s="51"/>
      <c r="J719" s="51"/>
      <c r="K719" s="51"/>
    </row>
    <row r="720" spans="1:11" ht="24.75" hidden="1" customHeight="1" thickBot="1">
      <c r="A720" s="127"/>
      <c r="B720" s="153"/>
      <c r="C720" s="64" t="s">
        <v>21</v>
      </c>
      <c r="D720" s="65"/>
      <c r="E720" s="65"/>
      <c r="F720" s="65"/>
      <c r="G720" s="65"/>
      <c r="H720" s="65">
        <f t="shared" si="228"/>
        <v>0</v>
      </c>
      <c r="I720" s="65"/>
      <c r="J720" s="65"/>
      <c r="K720" s="65"/>
    </row>
    <row r="721" spans="1:11">
      <c r="A721" s="125" t="s">
        <v>150</v>
      </c>
      <c r="B721" s="151" t="s">
        <v>149</v>
      </c>
      <c r="C721" s="46" t="s">
        <v>11</v>
      </c>
      <c r="D721" s="47">
        <f>SUM(D723,D730,D731)</f>
        <v>1566449</v>
      </c>
      <c r="E721" s="47">
        <f t="shared" ref="E721:K721" si="231">SUM(E723,E730,E731)</f>
        <v>1153000</v>
      </c>
      <c r="F721" s="47">
        <f t="shared" si="231"/>
        <v>0</v>
      </c>
      <c r="G721" s="47">
        <f t="shared" si="231"/>
        <v>0</v>
      </c>
      <c r="H721" s="47">
        <f t="shared" si="228"/>
        <v>0</v>
      </c>
      <c r="I721" s="47">
        <f t="shared" si="231"/>
        <v>0</v>
      </c>
      <c r="J721" s="47">
        <f t="shared" si="231"/>
        <v>0</v>
      </c>
      <c r="K721" s="47">
        <f t="shared" si="231"/>
        <v>0</v>
      </c>
    </row>
    <row r="722" spans="1:11" ht="24" hidden="1" customHeight="1">
      <c r="A722" s="126"/>
      <c r="B722" s="152"/>
      <c r="C722" s="48" t="s">
        <v>12</v>
      </c>
      <c r="D722" s="49">
        <f>SUM(D733,D744,D755)</f>
        <v>0</v>
      </c>
      <c r="E722" s="49">
        <f t="shared" ref="E722:K722" si="232">SUM(E733,E744,E755)</f>
        <v>0</v>
      </c>
      <c r="F722" s="49">
        <f t="shared" si="232"/>
        <v>0</v>
      </c>
      <c r="G722" s="49">
        <f t="shared" si="232"/>
        <v>0</v>
      </c>
      <c r="H722" s="49">
        <f t="shared" si="228"/>
        <v>0</v>
      </c>
      <c r="I722" s="49">
        <f t="shared" si="232"/>
        <v>0</v>
      </c>
      <c r="J722" s="49">
        <f t="shared" si="232"/>
        <v>0</v>
      </c>
      <c r="K722" s="49">
        <f t="shared" si="232"/>
        <v>0</v>
      </c>
    </row>
    <row r="723" spans="1:11">
      <c r="A723" s="126"/>
      <c r="B723" s="152"/>
      <c r="C723" s="50" t="s">
        <v>13</v>
      </c>
      <c r="D723" s="51">
        <f>SUM(D724:D729)</f>
        <v>1566449</v>
      </c>
      <c r="E723" s="51">
        <f t="shared" ref="E723:G723" si="233">SUM(E724:E729)</f>
        <v>1151400</v>
      </c>
      <c r="F723" s="51">
        <f t="shared" si="233"/>
        <v>0</v>
      </c>
      <c r="G723" s="51">
        <f t="shared" si="233"/>
        <v>0</v>
      </c>
      <c r="H723" s="51">
        <f t="shared" si="228"/>
        <v>0</v>
      </c>
      <c r="I723" s="51">
        <f t="shared" ref="I723:K723" si="234">SUM(I724:I729)</f>
        <v>0</v>
      </c>
      <c r="J723" s="51">
        <f t="shared" si="234"/>
        <v>0</v>
      </c>
      <c r="K723" s="51">
        <f t="shared" si="234"/>
        <v>0</v>
      </c>
    </row>
    <row r="724" spans="1:11" ht="24" hidden="1" customHeight="1">
      <c r="A724" s="126"/>
      <c r="B724" s="152"/>
      <c r="C724" s="52" t="s">
        <v>14</v>
      </c>
      <c r="D724" s="53">
        <f t="shared" ref="D724:K731" si="235">SUM(D735,D746,D757)</f>
        <v>0</v>
      </c>
      <c r="E724" s="53">
        <f t="shared" si="235"/>
        <v>0</v>
      </c>
      <c r="F724" s="53">
        <f t="shared" si="235"/>
        <v>0</v>
      </c>
      <c r="G724" s="53">
        <f t="shared" si="235"/>
        <v>0</v>
      </c>
      <c r="H724" s="53">
        <f t="shared" si="228"/>
        <v>0</v>
      </c>
      <c r="I724" s="53">
        <f t="shared" si="235"/>
        <v>0</v>
      </c>
      <c r="J724" s="53">
        <f t="shared" si="235"/>
        <v>0</v>
      </c>
      <c r="K724" s="53">
        <f t="shared" si="235"/>
        <v>0</v>
      </c>
    </row>
    <row r="725" spans="1:11" ht="24">
      <c r="A725" s="126"/>
      <c r="B725" s="152"/>
      <c r="C725" s="52" t="s">
        <v>15</v>
      </c>
      <c r="D725" s="53">
        <f t="shared" si="235"/>
        <v>18585</v>
      </c>
      <c r="E725" s="53">
        <f t="shared" si="235"/>
        <v>9000</v>
      </c>
      <c r="F725" s="53">
        <f t="shared" si="235"/>
        <v>0</v>
      </c>
      <c r="G725" s="53">
        <f t="shared" si="235"/>
        <v>0</v>
      </c>
      <c r="H725" s="53">
        <f t="shared" si="228"/>
        <v>0</v>
      </c>
      <c r="I725" s="53">
        <f t="shared" si="235"/>
        <v>0</v>
      </c>
      <c r="J725" s="53">
        <f t="shared" si="235"/>
        <v>0</v>
      </c>
      <c r="K725" s="53">
        <f t="shared" si="235"/>
        <v>0</v>
      </c>
    </row>
    <row r="726" spans="1:11" ht="15" hidden="1" customHeight="1">
      <c r="A726" s="126"/>
      <c r="B726" s="152"/>
      <c r="C726" s="52" t="s">
        <v>17</v>
      </c>
      <c r="D726" s="53">
        <f t="shared" si="235"/>
        <v>0</v>
      </c>
      <c r="E726" s="53">
        <f t="shared" si="235"/>
        <v>0</v>
      </c>
      <c r="F726" s="53">
        <f t="shared" si="235"/>
        <v>0</v>
      </c>
      <c r="G726" s="53">
        <f t="shared" si="235"/>
        <v>0</v>
      </c>
      <c r="H726" s="53">
        <f t="shared" si="228"/>
        <v>0</v>
      </c>
      <c r="I726" s="53">
        <f t="shared" si="235"/>
        <v>0</v>
      </c>
      <c r="J726" s="53">
        <f t="shared" si="235"/>
        <v>0</v>
      </c>
      <c r="K726" s="53">
        <f t="shared" si="235"/>
        <v>0</v>
      </c>
    </row>
    <row r="727" spans="1:11" ht="15" hidden="1" customHeight="1">
      <c r="A727" s="126"/>
      <c r="B727" s="152"/>
      <c r="C727" s="52" t="s">
        <v>18</v>
      </c>
      <c r="D727" s="53">
        <f t="shared" si="235"/>
        <v>0</v>
      </c>
      <c r="E727" s="53">
        <f t="shared" si="235"/>
        <v>0</v>
      </c>
      <c r="F727" s="53">
        <f t="shared" si="235"/>
        <v>0</v>
      </c>
      <c r="G727" s="53">
        <f t="shared" si="235"/>
        <v>0</v>
      </c>
      <c r="H727" s="53">
        <f t="shared" si="228"/>
        <v>0</v>
      </c>
      <c r="I727" s="53">
        <f t="shared" si="235"/>
        <v>0</v>
      </c>
      <c r="J727" s="53">
        <f t="shared" si="235"/>
        <v>0</v>
      </c>
      <c r="K727" s="53">
        <f t="shared" si="235"/>
        <v>0</v>
      </c>
    </row>
    <row r="728" spans="1:11" ht="36" hidden="1" customHeight="1">
      <c r="A728" s="126"/>
      <c r="B728" s="152"/>
      <c r="C728" s="52" t="s">
        <v>16</v>
      </c>
      <c r="D728" s="53">
        <f t="shared" si="235"/>
        <v>0</v>
      </c>
      <c r="E728" s="53">
        <f t="shared" si="235"/>
        <v>0</v>
      </c>
      <c r="F728" s="53">
        <f t="shared" si="235"/>
        <v>0</v>
      </c>
      <c r="G728" s="53">
        <f t="shared" si="235"/>
        <v>0</v>
      </c>
      <c r="H728" s="53">
        <f t="shared" si="228"/>
        <v>0</v>
      </c>
      <c r="I728" s="53">
        <f t="shared" si="235"/>
        <v>0</v>
      </c>
      <c r="J728" s="53">
        <f t="shared" si="235"/>
        <v>0</v>
      </c>
      <c r="K728" s="53">
        <f t="shared" si="235"/>
        <v>0</v>
      </c>
    </row>
    <row r="729" spans="1:11">
      <c r="A729" s="126"/>
      <c r="B729" s="152"/>
      <c r="C729" s="52" t="s">
        <v>19</v>
      </c>
      <c r="D729" s="53">
        <f t="shared" si="235"/>
        <v>1547864</v>
      </c>
      <c r="E729" s="53">
        <f t="shared" si="235"/>
        <v>1142400</v>
      </c>
      <c r="F729" s="53">
        <f t="shared" si="235"/>
        <v>0</v>
      </c>
      <c r="G729" s="53">
        <f t="shared" si="235"/>
        <v>0</v>
      </c>
      <c r="H729" s="53">
        <f t="shared" si="228"/>
        <v>0</v>
      </c>
      <c r="I729" s="53">
        <f t="shared" si="235"/>
        <v>0</v>
      </c>
      <c r="J729" s="53">
        <f t="shared" si="235"/>
        <v>0</v>
      </c>
      <c r="K729" s="53">
        <f t="shared" si="235"/>
        <v>0</v>
      </c>
    </row>
    <row r="730" spans="1:11" ht="36" hidden="1" customHeight="1">
      <c r="A730" s="126"/>
      <c r="B730" s="152"/>
      <c r="C730" s="50" t="s">
        <v>20</v>
      </c>
      <c r="D730" s="51">
        <f t="shared" si="235"/>
        <v>0</v>
      </c>
      <c r="E730" s="51">
        <f t="shared" si="235"/>
        <v>0</v>
      </c>
      <c r="F730" s="51">
        <f t="shared" si="235"/>
        <v>0</v>
      </c>
      <c r="G730" s="51">
        <f t="shared" si="235"/>
        <v>0</v>
      </c>
      <c r="H730" s="51">
        <f t="shared" si="228"/>
        <v>0</v>
      </c>
      <c r="I730" s="51">
        <f t="shared" si="235"/>
        <v>0</v>
      </c>
      <c r="J730" s="51">
        <f t="shared" si="235"/>
        <v>0</v>
      </c>
      <c r="K730" s="51">
        <f t="shared" si="235"/>
        <v>0</v>
      </c>
    </row>
    <row r="731" spans="1:11" ht="24.75" thickBot="1">
      <c r="A731" s="127"/>
      <c r="B731" s="153"/>
      <c r="C731" s="64" t="s">
        <v>21</v>
      </c>
      <c r="D731" s="65">
        <f t="shared" si="235"/>
        <v>0</v>
      </c>
      <c r="E731" s="65">
        <f t="shared" si="235"/>
        <v>1600</v>
      </c>
      <c r="F731" s="65">
        <f t="shared" si="235"/>
        <v>0</v>
      </c>
      <c r="G731" s="65">
        <f t="shared" si="235"/>
        <v>0</v>
      </c>
      <c r="H731" s="65">
        <f t="shared" si="228"/>
        <v>0</v>
      </c>
      <c r="I731" s="65">
        <f t="shared" si="235"/>
        <v>0</v>
      </c>
      <c r="J731" s="65">
        <f t="shared" si="235"/>
        <v>0</v>
      </c>
      <c r="K731" s="65">
        <f t="shared" si="235"/>
        <v>0</v>
      </c>
    </row>
    <row r="732" spans="1:11">
      <c r="A732" s="167" t="s">
        <v>152</v>
      </c>
      <c r="B732" s="112" t="s">
        <v>151</v>
      </c>
      <c r="C732" s="68" t="s">
        <v>11</v>
      </c>
      <c r="D732" s="69">
        <f>SUM(D734,D741,D742)</f>
        <v>1511449</v>
      </c>
      <c r="E732" s="69">
        <f t="shared" ref="E732:K732" si="236">SUM(E734,E741,E742)</f>
        <v>993000</v>
      </c>
      <c r="F732" s="69">
        <f t="shared" si="236"/>
        <v>0</v>
      </c>
      <c r="G732" s="69">
        <f t="shared" si="236"/>
        <v>0</v>
      </c>
      <c r="H732" s="69">
        <f t="shared" si="228"/>
        <v>0</v>
      </c>
      <c r="I732" s="69">
        <f t="shared" si="236"/>
        <v>0</v>
      </c>
      <c r="J732" s="69">
        <f t="shared" si="236"/>
        <v>0</v>
      </c>
      <c r="K732" s="69">
        <f t="shared" si="236"/>
        <v>0</v>
      </c>
    </row>
    <row r="733" spans="1:11" ht="24" hidden="1" customHeight="1">
      <c r="A733" s="120"/>
      <c r="B733" s="146"/>
      <c r="C733" s="48" t="s">
        <v>12</v>
      </c>
      <c r="D733" s="49"/>
      <c r="E733" s="49"/>
      <c r="F733" s="49"/>
      <c r="G733" s="49"/>
      <c r="H733" s="49">
        <f t="shared" si="228"/>
        <v>0</v>
      </c>
      <c r="I733" s="49"/>
      <c r="J733" s="49"/>
      <c r="K733" s="49"/>
    </row>
    <row r="734" spans="1:11">
      <c r="A734" s="120"/>
      <c r="B734" s="146"/>
      <c r="C734" s="50" t="s">
        <v>13</v>
      </c>
      <c r="D734" s="51">
        <f>SUM(D735:D740)</f>
        <v>1511449</v>
      </c>
      <c r="E734" s="51">
        <f t="shared" ref="E734:G734" si="237">SUM(E735:E740)</f>
        <v>991400</v>
      </c>
      <c r="F734" s="51">
        <f t="shared" si="237"/>
        <v>0</v>
      </c>
      <c r="G734" s="51">
        <f t="shared" si="237"/>
        <v>0</v>
      </c>
      <c r="H734" s="51">
        <f t="shared" si="228"/>
        <v>0</v>
      </c>
      <c r="I734" s="51">
        <f t="shared" ref="I734:K734" si="238">SUM(I735:I740)</f>
        <v>0</v>
      </c>
      <c r="J734" s="51">
        <f t="shared" si="238"/>
        <v>0</v>
      </c>
      <c r="K734" s="51">
        <f t="shared" si="238"/>
        <v>0</v>
      </c>
    </row>
    <row r="735" spans="1:11" ht="24" hidden="1" customHeight="1">
      <c r="A735" s="120"/>
      <c r="B735" s="146"/>
      <c r="C735" s="52" t="s">
        <v>14</v>
      </c>
      <c r="D735" s="53"/>
      <c r="E735" s="53"/>
      <c r="F735" s="53"/>
      <c r="G735" s="53"/>
      <c r="H735" s="53">
        <f t="shared" si="228"/>
        <v>0</v>
      </c>
      <c r="I735" s="53"/>
      <c r="J735" s="53"/>
      <c r="K735" s="53"/>
    </row>
    <row r="736" spans="1:11" ht="24">
      <c r="A736" s="120"/>
      <c r="B736" s="146"/>
      <c r="C736" s="52" t="s">
        <v>15</v>
      </c>
      <c r="D736" s="53">
        <v>18585</v>
      </c>
      <c r="E736" s="53">
        <v>5000</v>
      </c>
      <c r="F736" s="53"/>
      <c r="G736" s="53"/>
      <c r="H736" s="53">
        <f t="shared" si="228"/>
        <v>0</v>
      </c>
      <c r="I736" s="53"/>
      <c r="J736" s="53"/>
      <c r="K736" s="53"/>
    </row>
    <row r="737" spans="1:11" ht="15" hidden="1" customHeight="1">
      <c r="A737" s="120"/>
      <c r="B737" s="146"/>
      <c r="C737" s="52" t="s">
        <v>17</v>
      </c>
      <c r="D737" s="53"/>
      <c r="E737" s="53"/>
      <c r="F737" s="53"/>
      <c r="G737" s="53"/>
      <c r="H737" s="53">
        <f t="shared" si="228"/>
        <v>0</v>
      </c>
      <c r="I737" s="53"/>
      <c r="J737" s="53"/>
      <c r="K737" s="53"/>
    </row>
    <row r="738" spans="1:11" ht="15" hidden="1" customHeight="1">
      <c r="A738" s="120"/>
      <c r="B738" s="146"/>
      <c r="C738" s="52" t="s">
        <v>18</v>
      </c>
      <c r="D738" s="53"/>
      <c r="E738" s="53"/>
      <c r="F738" s="53"/>
      <c r="G738" s="53"/>
      <c r="H738" s="53">
        <f t="shared" si="228"/>
        <v>0</v>
      </c>
      <c r="I738" s="53"/>
      <c r="J738" s="53"/>
      <c r="K738" s="53"/>
    </row>
    <row r="739" spans="1:11" ht="36" hidden="1" customHeight="1">
      <c r="A739" s="120"/>
      <c r="B739" s="146"/>
      <c r="C739" s="52" t="s">
        <v>16</v>
      </c>
      <c r="D739" s="53"/>
      <c r="E739" s="53"/>
      <c r="F739" s="53"/>
      <c r="G739" s="53"/>
      <c r="H739" s="53">
        <f t="shared" si="228"/>
        <v>0</v>
      </c>
      <c r="I739" s="53"/>
      <c r="J739" s="53"/>
      <c r="K739" s="53"/>
    </row>
    <row r="740" spans="1:11">
      <c r="A740" s="120"/>
      <c r="B740" s="146"/>
      <c r="C740" s="52" t="s">
        <v>19</v>
      </c>
      <c r="D740" s="53">
        <v>1492864</v>
      </c>
      <c r="E740" s="53">
        <f>1158000-1600-70000-100000</f>
        <v>986400</v>
      </c>
      <c r="F740" s="53"/>
      <c r="G740" s="53"/>
      <c r="H740" s="53">
        <f t="shared" si="228"/>
        <v>0</v>
      </c>
      <c r="I740" s="53"/>
      <c r="J740" s="53"/>
      <c r="K740" s="53"/>
    </row>
    <row r="741" spans="1:11" ht="36" hidden="1" customHeight="1">
      <c r="A741" s="120"/>
      <c r="B741" s="146"/>
      <c r="C741" s="50" t="s">
        <v>20</v>
      </c>
      <c r="D741" s="51"/>
      <c r="E741" s="51"/>
      <c r="F741" s="51"/>
      <c r="G741" s="51"/>
      <c r="H741" s="51">
        <f t="shared" si="228"/>
        <v>0</v>
      </c>
      <c r="I741" s="51"/>
      <c r="J741" s="51"/>
      <c r="K741" s="51"/>
    </row>
    <row r="742" spans="1:11" ht="24">
      <c r="A742" s="120"/>
      <c r="B742" s="146"/>
      <c r="C742" s="50" t="s">
        <v>21</v>
      </c>
      <c r="D742" s="51"/>
      <c r="E742" s="51">
        <v>1600</v>
      </c>
      <c r="F742" s="51"/>
      <c r="G742" s="51"/>
      <c r="H742" s="51">
        <f t="shared" si="228"/>
        <v>0</v>
      </c>
      <c r="I742" s="51"/>
      <c r="J742" s="51"/>
      <c r="K742" s="51"/>
    </row>
    <row r="743" spans="1:11">
      <c r="A743" s="120" t="s">
        <v>153</v>
      </c>
      <c r="B743" s="146" t="s">
        <v>154</v>
      </c>
      <c r="C743" s="54" t="s">
        <v>11</v>
      </c>
      <c r="D743" s="55">
        <f>SUM(D745,D752,D753)</f>
        <v>55000</v>
      </c>
      <c r="E743" s="55">
        <f t="shared" ref="E743:K743" si="239">SUM(E745,E752,E753)</f>
        <v>55000</v>
      </c>
      <c r="F743" s="55">
        <f t="shared" si="239"/>
        <v>0</v>
      </c>
      <c r="G743" s="55">
        <f t="shared" si="239"/>
        <v>0</v>
      </c>
      <c r="H743" s="55">
        <f t="shared" si="228"/>
        <v>0</v>
      </c>
      <c r="I743" s="55">
        <f t="shared" si="239"/>
        <v>0</v>
      </c>
      <c r="J743" s="55">
        <f t="shared" si="239"/>
        <v>0</v>
      </c>
      <c r="K743" s="55">
        <f t="shared" si="239"/>
        <v>0</v>
      </c>
    </row>
    <row r="744" spans="1:11" ht="24" hidden="1" customHeight="1">
      <c r="A744" s="120"/>
      <c r="B744" s="146"/>
      <c r="C744" s="48" t="s">
        <v>12</v>
      </c>
      <c r="D744" s="49"/>
      <c r="E744" s="49"/>
      <c r="F744" s="49"/>
      <c r="G744" s="49"/>
      <c r="H744" s="49">
        <f t="shared" si="228"/>
        <v>0</v>
      </c>
      <c r="I744" s="49"/>
      <c r="J744" s="49"/>
      <c r="K744" s="49"/>
    </row>
    <row r="745" spans="1:11">
      <c r="A745" s="120"/>
      <c r="B745" s="146"/>
      <c r="C745" s="50" t="s">
        <v>13</v>
      </c>
      <c r="D745" s="51">
        <f>SUM(D746:D751)</f>
        <v>55000</v>
      </c>
      <c r="E745" s="51">
        <f t="shared" ref="E745:G745" si="240">SUM(E746:E751)</f>
        <v>55000</v>
      </c>
      <c r="F745" s="51">
        <f t="shared" si="240"/>
        <v>0</v>
      </c>
      <c r="G745" s="51">
        <f t="shared" si="240"/>
        <v>0</v>
      </c>
      <c r="H745" s="51">
        <f t="shared" si="228"/>
        <v>0</v>
      </c>
      <c r="I745" s="51">
        <f t="shared" ref="I745:K745" si="241">SUM(I746:I751)</f>
        <v>0</v>
      </c>
      <c r="J745" s="51">
        <f t="shared" si="241"/>
        <v>0</v>
      </c>
      <c r="K745" s="51">
        <f t="shared" si="241"/>
        <v>0</v>
      </c>
    </row>
    <row r="746" spans="1:11" ht="24" hidden="1" customHeight="1">
      <c r="A746" s="120"/>
      <c r="B746" s="146"/>
      <c r="C746" s="52" t="s">
        <v>14</v>
      </c>
      <c r="D746" s="53"/>
      <c r="E746" s="53"/>
      <c r="F746" s="53"/>
      <c r="G746" s="53"/>
      <c r="H746" s="53">
        <f t="shared" si="228"/>
        <v>0</v>
      </c>
      <c r="I746" s="53"/>
      <c r="J746" s="53"/>
      <c r="K746" s="53"/>
    </row>
    <row r="747" spans="1:11" ht="24" hidden="1" customHeight="1">
      <c r="A747" s="120"/>
      <c r="B747" s="146"/>
      <c r="C747" s="52" t="s">
        <v>15</v>
      </c>
      <c r="D747" s="53"/>
      <c r="E747" s="53"/>
      <c r="F747" s="53"/>
      <c r="G747" s="53"/>
      <c r="H747" s="53">
        <f t="shared" si="228"/>
        <v>0</v>
      </c>
      <c r="I747" s="53"/>
      <c r="J747" s="53"/>
      <c r="K747" s="53"/>
    </row>
    <row r="748" spans="1:11" ht="15" hidden="1" customHeight="1">
      <c r="A748" s="120"/>
      <c r="B748" s="146"/>
      <c r="C748" s="52" t="s">
        <v>17</v>
      </c>
      <c r="D748" s="53"/>
      <c r="E748" s="53"/>
      <c r="F748" s="53"/>
      <c r="G748" s="53"/>
      <c r="H748" s="53">
        <f t="shared" si="228"/>
        <v>0</v>
      </c>
      <c r="I748" s="53"/>
      <c r="J748" s="53"/>
      <c r="K748" s="53"/>
    </row>
    <row r="749" spans="1:11" ht="15" hidden="1" customHeight="1">
      <c r="A749" s="120"/>
      <c r="B749" s="146"/>
      <c r="C749" s="52" t="s">
        <v>18</v>
      </c>
      <c r="D749" s="53"/>
      <c r="E749" s="53"/>
      <c r="F749" s="53"/>
      <c r="G749" s="53"/>
      <c r="H749" s="53">
        <f t="shared" si="228"/>
        <v>0</v>
      </c>
      <c r="I749" s="53"/>
      <c r="J749" s="53"/>
      <c r="K749" s="53"/>
    </row>
    <row r="750" spans="1:11" ht="36" hidden="1" customHeight="1">
      <c r="A750" s="120"/>
      <c r="B750" s="146"/>
      <c r="C750" s="52" t="s">
        <v>16</v>
      </c>
      <c r="D750" s="53"/>
      <c r="E750" s="53"/>
      <c r="F750" s="53"/>
      <c r="G750" s="53"/>
      <c r="H750" s="53">
        <f t="shared" si="228"/>
        <v>0</v>
      </c>
      <c r="I750" s="53"/>
      <c r="J750" s="53"/>
      <c r="K750" s="53"/>
    </row>
    <row r="751" spans="1:11">
      <c r="A751" s="120"/>
      <c r="B751" s="146"/>
      <c r="C751" s="52" t="s">
        <v>19</v>
      </c>
      <c r="D751" s="53">
        <v>55000</v>
      </c>
      <c r="E751" s="53">
        <v>55000</v>
      </c>
      <c r="F751" s="53"/>
      <c r="G751" s="53"/>
      <c r="H751" s="53">
        <f t="shared" si="228"/>
        <v>0</v>
      </c>
      <c r="I751" s="53"/>
      <c r="J751" s="53"/>
      <c r="K751" s="53"/>
    </row>
    <row r="752" spans="1:11" ht="36" hidden="1" customHeight="1">
      <c r="A752" s="120"/>
      <c r="B752" s="146"/>
      <c r="C752" s="50" t="s">
        <v>20</v>
      </c>
      <c r="D752" s="51"/>
      <c r="E752" s="51"/>
      <c r="F752" s="51"/>
      <c r="G752" s="51"/>
      <c r="H752" s="51">
        <f t="shared" si="228"/>
        <v>0</v>
      </c>
      <c r="I752" s="51"/>
      <c r="J752" s="51"/>
      <c r="K752" s="51"/>
    </row>
    <row r="753" spans="1:11" ht="24" hidden="1" customHeight="1">
      <c r="A753" s="120"/>
      <c r="B753" s="146"/>
      <c r="C753" s="50" t="s">
        <v>21</v>
      </c>
      <c r="D753" s="51"/>
      <c r="E753" s="51"/>
      <c r="F753" s="51"/>
      <c r="G753" s="51"/>
      <c r="H753" s="51">
        <f t="shared" si="228"/>
        <v>0</v>
      </c>
      <c r="I753" s="51"/>
      <c r="J753" s="51"/>
      <c r="K753" s="51"/>
    </row>
    <row r="754" spans="1:11">
      <c r="A754" s="120" t="s">
        <v>155</v>
      </c>
      <c r="B754" s="146" t="s">
        <v>156</v>
      </c>
      <c r="C754" s="54" t="s">
        <v>11</v>
      </c>
      <c r="D754" s="55">
        <f>SUM(D756,D763,D764)</f>
        <v>0</v>
      </c>
      <c r="E754" s="55">
        <f t="shared" ref="E754:K754" si="242">SUM(E756,E763,E764)</f>
        <v>105000</v>
      </c>
      <c r="F754" s="55">
        <f t="shared" si="242"/>
        <v>0</v>
      </c>
      <c r="G754" s="55">
        <f t="shared" si="242"/>
        <v>0</v>
      </c>
      <c r="H754" s="55">
        <f t="shared" si="228"/>
        <v>0</v>
      </c>
      <c r="I754" s="55">
        <f t="shared" si="242"/>
        <v>0</v>
      </c>
      <c r="J754" s="55">
        <f t="shared" si="242"/>
        <v>0</v>
      </c>
      <c r="K754" s="55">
        <f t="shared" si="242"/>
        <v>0</v>
      </c>
    </row>
    <row r="755" spans="1:11" ht="24" hidden="1" customHeight="1">
      <c r="A755" s="120"/>
      <c r="B755" s="146"/>
      <c r="C755" s="48" t="s">
        <v>12</v>
      </c>
      <c r="D755" s="49"/>
      <c r="E755" s="49"/>
      <c r="F755" s="49"/>
      <c r="G755" s="49"/>
      <c r="H755" s="49">
        <f t="shared" si="228"/>
        <v>0</v>
      </c>
      <c r="I755" s="49"/>
      <c r="J755" s="49"/>
      <c r="K755" s="49"/>
    </row>
    <row r="756" spans="1:11">
      <c r="A756" s="120"/>
      <c r="B756" s="146"/>
      <c r="C756" s="50" t="s">
        <v>13</v>
      </c>
      <c r="D756" s="51">
        <f>SUM(D757:D762)</f>
        <v>0</v>
      </c>
      <c r="E756" s="51">
        <f t="shared" ref="E756:G756" si="243">SUM(E757:E762)</f>
        <v>105000</v>
      </c>
      <c r="F756" s="51">
        <f t="shared" si="243"/>
        <v>0</v>
      </c>
      <c r="G756" s="51">
        <f t="shared" si="243"/>
        <v>0</v>
      </c>
      <c r="H756" s="51">
        <f t="shared" si="228"/>
        <v>0</v>
      </c>
      <c r="I756" s="51">
        <f t="shared" ref="I756:K756" si="244">SUM(I757:I762)</f>
        <v>0</v>
      </c>
      <c r="J756" s="51">
        <f t="shared" si="244"/>
        <v>0</v>
      </c>
      <c r="K756" s="51">
        <f t="shared" si="244"/>
        <v>0</v>
      </c>
    </row>
    <row r="757" spans="1:11" ht="24" hidden="1" customHeight="1">
      <c r="A757" s="120"/>
      <c r="B757" s="146"/>
      <c r="C757" s="52" t="s">
        <v>14</v>
      </c>
      <c r="D757" s="53"/>
      <c r="E757" s="53"/>
      <c r="F757" s="53"/>
      <c r="G757" s="53"/>
      <c r="H757" s="53">
        <f t="shared" si="228"/>
        <v>0</v>
      </c>
      <c r="I757" s="53"/>
      <c r="J757" s="53"/>
      <c r="K757" s="53"/>
    </row>
    <row r="758" spans="1:11" ht="24">
      <c r="A758" s="120"/>
      <c r="B758" s="146"/>
      <c r="C758" s="52" t="s">
        <v>15</v>
      </c>
      <c r="D758" s="53"/>
      <c r="E758" s="53">
        <v>4000</v>
      </c>
      <c r="F758" s="53"/>
      <c r="G758" s="53"/>
      <c r="H758" s="53">
        <f t="shared" si="228"/>
        <v>0</v>
      </c>
      <c r="I758" s="53"/>
      <c r="J758" s="53"/>
      <c r="K758" s="53"/>
    </row>
    <row r="759" spans="1:11" ht="15" hidden="1" customHeight="1">
      <c r="A759" s="120"/>
      <c r="B759" s="146"/>
      <c r="C759" s="52" t="s">
        <v>17</v>
      </c>
      <c r="D759" s="53"/>
      <c r="E759" s="53"/>
      <c r="F759" s="53"/>
      <c r="G759" s="53"/>
      <c r="H759" s="53">
        <f t="shared" si="228"/>
        <v>0</v>
      </c>
      <c r="I759" s="53"/>
      <c r="J759" s="53"/>
      <c r="K759" s="53"/>
    </row>
    <row r="760" spans="1:11" ht="15" hidden="1" customHeight="1">
      <c r="A760" s="120"/>
      <c r="B760" s="146"/>
      <c r="C760" s="52" t="s">
        <v>18</v>
      </c>
      <c r="D760" s="53"/>
      <c r="E760" s="53"/>
      <c r="F760" s="53"/>
      <c r="G760" s="53"/>
      <c r="H760" s="53">
        <f t="shared" si="228"/>
        <v>0</v>
      </c>
      <c r="I760" s="53"/>
      <c r="J760" s="53"/>
      <c r="K760" s="53"/>
    </row>
    <row r="761" spans="1:11" ht="36" hidden="1" customHeight="1">
      <c r="A761" s="120"/>
      <c r="B761" s="146"/>
      <c r="C761" s="52" t="s">
        <v>16</v>
      </c>
      <c r="D761" s="53"/>
      <c r="E761" s="53"/>
      <c r="F761" s="53"/>
      <c r="G761" s="53"/>
      <c r="H761" s="53">
        <f t="shared" si="228"/>
        <v>0</v>
      </c>
      <c r="I761" s="53"/>
      <c r="J761" s="53"/>
      <c r="K761" s="53"/>
    </row>
    <row r="762" spans="1:11" ht="15.75" thickBot="1">
      <c r="A762" s="120"/>
      <c r="B762" s="146"/>
      <c r="C762" s="52" t="s">
        <v>19</v>
      </c>
      <c r="D762" s="53"/>
      <c r="E762" s="53">
        <v>101000</v>
      </c>
      <c r="F762" s="53"/>
      <c r="G762" s="53"/>
      <c r="H762" s="53">
        <f t="shared" si="228"/>
        <v>0</v>
      </c>
      <c r="I762" s="53"/>
      <c r="J762" s="53"/>
      <c r="K762" s="53"/>
    </row>
    <row r="763" spans="1:11" ht="36.75" hidden="1" customHeight="1" thickBot="1">
      <c r="A763" s="120"/>
      <c r="B763" s="146"/>
      <c r="C763" s="50" t="s">
        <v>20</v>
      </c>
      <c r="D763" s="51"/>
      <c r="E763" s="51"/>
      <c r="F763" s="51"/>
      <c r="G763" s="51"/>
      <c r="H763" s="51">
        <f t="shared" si="228"/>
        <v>0</v>
      </c>
      <c r="I763" s="51"/>
      <c r="J763" s="51"/>
      <c r="K763" s="51"/>
    </row>
    <row r="764" spans="1:11" ht="24.75" hidden="1" customHeight="1" thickBot="1">
      <c r="A764" s="168"/>
      <c r="B764" s="154"/>
      <c r="C764" s="64" t="s">
        <v>21</v>
      </c>
      <c r="D764" s="65"/>
      <c r="E764" s="65"/>
      <c r="F764" s="65"/>
      <c r="G764" s="65"/>
      <c r="H764" s="65">
        <f t="shared" si="228"/>
        <v>0</v>
      </c>
      <c r="I764" s="65"/>
      <c r="J764" s="65"/>
      <c r="K764" s="65"/>
    </row>
    <row r="765" spans="1:11" ht="26.25" customHeight="1">
      <c r="A765" s="125" t="s">
        <v>158</v>
      </c>
      <c r="B765" s="151" t="s">
        <v>157</v>
      </c>
      <c r="C765" s="46" t="s">
        <v>11</v>
      </c>
      <c r="D765" s="47">
        <f>SUM(D767,D774,D775)</f>
        <v>0</v>
      </c>
      <c r="E765" s="47">
        <f t="shared" ref="E765:K765" si="245">SUM(E767,E774,E775)</f>
        <v>139000</v>
      </c>
      <c r="F765" s="47">
        <f t="shared" si="245"/>
        <v>240000</v>
      </c>
      <c r="G765" s="47">
        <f t="shared" si="245"/>
        <v>240000</v>
      </c>
      <c r="H765" s="47">
        <f t="shared" si="228"/>
        <v>0</v>
      </c>
      <c r="I765" s="47">
        <f t="shared" si="245"/>
        <v>0</v>
      </c>
      <c r="J765" s="47">
        <f t="shared" si="245"/>
        <v>0</v>
      </c>
      <c r="K765" s="47">
        <f t="shared" si="245"/>
        <v>0</v>
      </c>
    </row>
    <row r="766" spans="1:11" ht="24" hidden="1" customHeight="1">
      <c r="A766" s="126"/>
      <c r="B766" s="152"/>
      <c r="C766" s="48" t="s">
        <v>12</v>
      </c>
      <c r="D766" s="49"/>
      <c r="E766" s="49"/>
      <c r="F766" s="49"/>
      <c r="G766" s="49"/>
      <c r="H766" s="49">
        <f t="shared" si="228"/>
        <v>0</v>
      </c>
      <c r="I766" s="49"/>
      <c r="J766" s="49"/>
      <c r="K766" s="49"/>
    </row>
    <row r="767" spans="1:11" ht="27" customHeight="1">
      <c r="A767" s="126"/>
      <c r="B767" s="152"/>
      <c r="C767" s="50" t="s">
        <v>13</v>
      </c>
      <c r="D767" s="51">
        <f>SUM(D768:D773)</f>
        <v>0</v>
      </c>
      <c r="E767" s="51">
        <f t="shared" ref="E767:G767" si="246">SUM(E768:E773)</f>
        <v>139000</v>
      </c>
      <c r="F767" s="51">
        <f t="shared" si="246"/>
        <v>240000</v>
      </c>
      <c r="G767" s="51">
        <f t="shared" si="246"/>
        <v>240000</v>
      </c>
      <c r="H767" s="51">
        <f t="shared" si="228"/>
        <v>0</v>
      </c>
      <c r="I767" s="51">
        <f t="shared" ref="I767:K767" si="247">SUM(I768:I773)</f>
        <v>0</v>
      </c>
      <c r="J767" s="51">
        <f t="shared" si="247"/>
        <v>0</v>
      </c>
      <c r="K767" s="51">
        <f t="shared" si="247"/>
        <v>0</v>
      </c>
    </row>
    <row r="768" spans="1:11" ht="24" hidden="1" customHeight="1">
      <c r="A768" s="126"/>
      <c r="B768" s="152"/>
      <c r="C768" s="52" t="s">
        <v>14</v>
      </c>
      <c r="D768" s="53"/>
      <c r="E768" s="53"/>
      <c r="F768" s="53"/>
      <c r="G768" s="53"/>
      <c r="H768" s="53">
        <f t="shared" si="228"/>
        <v>0</v>
      </c>
      <c r="I768" s="53"/>
      <c r="J768" s="53"/>
      <c r="K768" s="53"/>
    </row>
    <row r="769" spans="1:11" ht="30.75" customHeight="1">
      <c r="A769" s="126"/>
      <c r="B769" s="152"/>
      <c r="C769" s="52" t="s">
        <v>15</v>
      </c>
      <c r="D769" s="53"/>
      <c r="E769" s="53">
        <v>5000</v>
      </c>
      <c r="F769" s="53"/>
      <c r="G769" s="53">
        <v>5000</v>
      </c>
      <c r="H769" s="53">
        <f t="shared" si="228"/>
        <v>5000</v>
      </c>
      <c r="I769" s="53"/>
      <c r="J769" s="53"/>
      <c r="K769" s="53"/>
    </row>
    <row r="770" spans="1:11" ht="15" hidden="1" customHeight="1">
      <c r="A770" s="126"/>
      <c r="B770" s="152"/>
      <c r="C770" s="52" t="s">
        <v>17</v>
      </c>
      <c r="D770" s="53"/>
      <c r="E770" s="53"/>
      <c r="F770" s="53"/>
      <c r="G770" s="53"/>
      <c r="H770" s="53">
        <f t="shared" si="228"/>
        <v>0</v>
      </c>
      <c r="I770" s="53"/>
      <c r="J770" s="53"/>
      <c r="K770" s="53"/>
    </row>
    <row r="771" spans="1:11" ht="15" hidden="1" customHeight="1">
      <c r="A771" s="126"/>
      <c r="B771" s="152"/>
      <c r="C771" s="52" t="s">
        <v>18</v>
      </c>
      <c r="D771" s="53"/>
      <c r="E771" s="53"/>
      <c r="F771" s="53"/>
      <c r="G771" s="53"/>
      <c r="H771" s="53">
        <f t="shared" si="228"/>
        <v>0</v>
      </c>
      <c r="I771" s="53"/>
      <c r="J771" s="53"/>
      <c r="K771" s="53"/>
    </row>
    <row r="772" spans="1:11" ht="36" hidden="1" customHeight="1">
      <c r="A772" s="126"/>
      <c r="B772" s="152"/>
      <c r="C772" s="52" t="s">
        <v>16</v>
      </c>
      <c r="D772" s="53"/>
      <c r="E772" s="53"/>
      <c r="F772" s="53"/>
      <c r="G772" s="53"/>
      <c r="H772" s="53">
        <f t="shared" si="228"/>
        <v>0</v>
      </c>
      <c r="I772" s="53"/>
      <c r="J772" s="53"/>
      <c r="K772" s="53"/>
    </row>
    <row r="773" spans="1:11" ht="32.25" customHeight="1" thickBot="1">
      <c r="A773" s="126"/>
      <c r="B773" s="152"/>
      <c r="C773" s="52" t="s">
        <v>19</v>
      </c>
      <c r="D773" s="53"/>
      <c r="E773" s="53">
        <f>184000-50000</f>
        <v>134000</v>
      </c>
      <c r="F773" s="53">
        <v>240000</v>
      </c>
      <c r="G773" s="53">
        <f>235000+20000-20000</f>
        <v>235000</v>
      </c>
      <c r="H773" s="53">
        <f t="shared" si="228"/>
        <v>-5000</v>
      </c>
      <c r="I773" s="53"/>
      <c r="J773" s="53"/>
      <c r="K773" s="53"/>
    </row>
    <row r="774" spans="1:11" ht="36.75" hidden="1" customHeight="1" thickBot="1">
      <c r="A774" s="126"/>
      <c r="B774" s="152"/>
      <c r="C774" s="50" t="s">
        <v>20</v>
      </c>
      <c r="D774" s="51"/>
      <c r="E774" s="51"/>
      <c r="F774" s="51"/>
      <c r="G774" s="51"/>
      <c r="H774" s="51">
        <f t="shared" si="228"/>
        <v>0</v>
      </c>
      <c r="I774" s="51"/>
      <c r="J774" s="51"/>
      <c r="K774" s="51"/>
    </row>
    <row r="775" spans="1:11" ht="24.75" hidden="1" customHeight="1" thickBot="1">
      <c r="A775" s="127"/>
      <c r="B775" s="153"/>
      <c r="C775" s="64" t="s">
        <v>21</v>
      </c>
      <c r="D775" s="65"/>
      <c r="E775" s="65"/>
      <c r="F775" s="65"/>
      <c r="G775" s="65"/>
      <c r="H775" s="65">
        <f t="shared" ref="H775:H838" si="248">G775-F775</f>
        <v>0</v>
      </c>
      <c r="I775" s="65"/>
      <c r="J775" s="65"/>
      <c r="K775" s="65"/>
    </row>
    <row r="776" spans="1:11" ht="19.5" customHeight="1">
      <c r="A776" s="138" t="s">
        <v>163</v>
      </c>
      <c r="B776" s="141" t="s">
        <v>160</v>
      </c>
      <c r="C776" s="8" t="s">
        <v>11</v>
      </c>
      <c r="D776" s="10">
        <f>SUM(D778,D785,D786)</f>
        <v>1879266</v>
      </c>
      <c r="E776" s="10">
        <f t="shared" ref="E776:K776" si="249">SUM(E778,E785,E786)</f>
        <v>3449100</v>
      </c>
      <c r="F776" s="10">
        <f t="shared" si="249"/>
        <v>1992150</v>
      </c>
      <c r="G776" s="47">
        <f t="shared" si="249"/>
        <v>3062750</v>
      </c>
      <c r="H776" s="47">
        <f t="shared" si="248"/>
        <v>1070600</v>
      </c>
      <c r="I776" s="10">
        <f t="shared" si="249"/>
        <v>0</v>
      </c>
      <c r="J776" s="10">
        <f t="shared" si="249"/>
        <v>0</v>
      </c>
      <c r="K776" s="10">
        <f t="shared" si="249"/>
        <v>0</v>
      </c>
    </row>
    <row r="777" spans="1:11" ht="18.75" customHeight="1">
      <c r="A777" s="139"/>
      <c r="B777" s="142"/>
      <c r="C777" s="13" t="s">
        <v>12</v>
      </c>
      <c r="D777" s="19">
        <f>SUM(D788,D799)</f>
        <v>51</v>
      </c>
      <c r="E777" s="19">
        <f t="shared" ref="E777:K777" si="250">SUM(E788,E799)</f>
        <v>51</v>
      </c>
      <c r="F777" s="19">
        <f t="shared" si="250"/>
        <v>51</v>
      </c>
      <c r="G777" s="49">
        <f t="shared" si="250"/>
        <v>51</v>
      </c>
      <c r="H777" s="41">
        <f t="shared" si="248"/>
        <v>0</v>
      </c>
      <c r="I777" s="19">
        <f t="shared" si="250"/>
        <v>51</v>
      </c>
      <c r="J777" s="19">
        <f t="shared" si="250"/>
        <v>51</v>
      </c>
      <c r="K777" s="19">
        <f t="shared" si="250"/>
        <v>51</v>
      </c>
    </row>
    <row r="778" spans="1:11">
      <c r="A778" s="139"/>
      <c r="B778" s="142"/>
      <c r="C778" s="14" t="s">
        <v>13</v>
      </c>
      <c r="D778" s="16">
        <f>SUM(D779:D784)</f>
        <v>1224591</v>
      </c>
      <c r="E778" s="16">
        <f t="shared" ref="E778:G778" si="251">SUM(E779:E784)</f>
        <v>2682311</v>
      </c>
      <c r="F778" s="16">
        <f t="shared" si="251"/>
        <v>1442150</v>
      </c>
      <c r="G778" s="51">
        <f t="shared" si="251"/>
        <v>1778750</v>
      </c>
      <c r="H778" s="38">
        <f t="shared" si="248"/>
        <v>336600</v>
      </c>
      <c r="I778" s="16">
        <f t="shared" ref="I778:K778" si="252">SUM(I779:I784)</f>
        <v>0</v>
      </c>
      <c r="J778" s="16">
        <f t="shared" si="252"/>
        <v>0</v>
      </c>
      <c r="K778" s="16">
        <f t="shared" si="252"/>
        <v>0</v>
      </c>
    </row>
    <row r="779" spans="1:11" ht="24">
      <c r="A779" s="139"/>
      <c r="B779" s="142"/>
      <c r="C779" s="5" t="s">
        <v>14</v>
      </c>
      <c r="D779" s="18">
        <f t="shared" ref="D779:K786" si="253">SUM(D790,D801)</f>
        <v>465297</v>
      </c>
      <c r="E779" s="18">
        <f t="shared" si="253"/>
        <v>505200</v>
      </c>
      <c r="F779" s="18">
        <f t="shared" si="253"/>
        <v>505200</v>
      </c>
      <c r="G779" s="53">
        <f t="shared" si="253"/>
        <v>505150</v>
      </c>
      <c r="H779" s="42">
        <f t="shared" si="248"/>
        <v>-50</v>
      </c>
      <c r="I779" s="18">
        <f t="shared" si="253"/>
        <v>0</v>
      </c>
      <c r="J779" s="18">
        <f t="shared" si="253"/>
        <v>0</v>
      </c>
      <c r="K779" s="18">
        <f t="shared" si="253"/>
        <v>0</v>
      </c>
    </row>
    <row r="780" spans="1:11" ht="24">
      <c r="A780" s="139"/>
      <c r="B780" s="142"/>
      <c r="C780" s="5" t="s">
        <v>15</v>
      </c>
      <c r="D780" s="18">
        <f t="shared" si="253"/>
        <v>284557</v>
      </c>
      <c r="E780" s="18">
        <f t="shared" si="253"/>
        <v>406436</v>
      </c>
      <c r="F780" s="18">
        <f t="shared" si="253"/>
        <v>351950</v>
      </c>
      <c r="G780" s="53">
        <f t="shared" si="253"/>
        <v>403650</v>
      </c>
      <c r="H780" s="42">
        <f t="shared" si="248"/>
        <v>51700</v>
      </c>
      <c r="I780" s="18">
        <f t="shared" si="253"/>
        <v>0</v>
      </c>
      <c r="J780" s="18">
        <f t="shared" si="253"/>
        <v>0</v>
      </c>
      <c r="K780" s="18">
        <f t="shared" si="253"/>
        <v>0</v>
      </c>
    </row>
    <row r="781" spans="1:11" ht="15" hidden="1" customHeight="1">
      <c r="A781" s="139"/>
      <c r="B781" s="142"/>
      <c r="C781" s="5" t="s">
        <v>17</v>
      </c>
      <c r="D781" s="18">
        <f t="shared" si="253"/>
        <v>0</v>
      </c>
      <c r="E781" s="18">
        <f t="shared" si="253"/>
        <v>0</v>
      </c>
      <c r="F781" s="18">
        <f t="shared" si="253"/>
        <v>0</v>
      </c>
      <c r="G781" s="53">
        <f t="shared" si="253"/>
        <v>0</v>
      </c>
      <c r="H781" s="42">
        <f t="shared" si="248"/>
        <v>0</v>
      </c>
      <c r="I781" s="18">
        <f t="shared" si="253"/>
        <v>0</v>
      </c>
      <c r="J781" s="18">
        <f t="shared" si="253"/>
        <v>0</v>
      </c>
      <c r="K781" s="18">
        <f t="shared" si="253"/>
        <v>0</v>
      </c>
    </row>
    <row r="782" spans="1:11" ht="15" hidden="1" customHeight="1">
      <c r="A782" s="139"/>
      <c r="B782" s="142"/>
      <c r="C782" s="5" t="s">
        <v>18</v>
      </c>
      <c r="D782" s="18">
        <f t="shared" si="253"/>
        <v>0</v>
      </c>
      <c r="E782" s="18">
        <f t="shared" si="253"/>
        <v>0</v>
      </c>
      <c r="F782" s="18">
        <f t="shared" si="253"/>
        <v>0</v>
      </c>
      <c r="G782" s="53">
        <f t="shared" si="253"/>
        <v>0</v>
      </c>
      <c r="H782" s="42">
        <f t="shared" si="248"/>
        <v>0</v>
      </c>
      <c r="I782" s="18">
        <f t="shared" si="253"/>
        <v>0</v>
      </c>
      <c r="J782" s="18">
        <f t="shared" si="253"/>
        <v>0</v>
      </c>
      <c r="K782" s="18">
        <f t="shared" si="253"/>
        <v>0</v>
      </c>
    </row>
    <row r="783" spans="1:11" ht="36" hidden="1" customHeight="1">
      <c r="A783" s="139"/>
      <c r="B783" s="142"/>
      <c r="C783" s="5" t="s">
        <v>16</v>
      </c>
      <c r="D783" s="18">
        <f t="shared" si="253"/>
        <v>0</v>
      </c>
      <c r="E783" s="18">
        <f t="shared" si="253"/>
        <v>0</v>
      </c>
      <c r="F783" s="18">
        <f t="shared" si="253"/>
        <v>0</v>
      </c>
      <c r="G783" s="53">
        <f t="shared" si="253"/>
        <v>0</v>
      </c>
      <c r="H783" s="42">
        <f t="shared" si="248"/>
        <v>0</v>
      </c>
      <c r="I783" s="18">
        <f t="shared" si="253"/>
        <v>0</v>
      </c>
      <c r="J783" s="18">
        <f t="shared" si="253"/>
        <v>0</v>
      </c>
      <c r="K783" s="18">
        <f t="shared" si="253"/>
        <v>0</v>
      </c>
    </row>
    <row r="784" spans="1:11">
      <c r="A784" s="139"/>
      <c r="B784" s="142"/>
      <c r="C784" s="5" t="s">
        <v>19</v>
      </c>
      <c r="D784" s="18">
        <f t="shared" si="253"/>
        <v>474737</v>
      </c>
      <c r="E784" s="18">
        <f t="shared" si="253"/>
        <v>1770675</v>
      </c>
      <c r="F784" s="18">
        <f t="shared" si="253"/>
        <v>585000</v>
      </c>
      <c r="G784" s="53">
        <f t="shared" si="253"/>
        <v>869950</v>
      </c>
      <c r="H784" s="42">
        <f t="shared" si="248"/>
        <v>284950</v>
      </c>
      <c r="I784" s="18">
        <f t="shared" si="253"/>
        <v>0</v>
      </c>
      <c r="J784" s="18">
        <f t="shared" si="253"/>
        <v>0</v>
      </c>
      <c r="K784" s="18">
        <f t="shared" si="253"/>
        <v>0</v>
      </c>
    </row>
    <row r="785" spans="1:11" ht="36">
      <c r="A785" s="139"/>
      <c r="B785" s="142"/>
      <c r="C785" s="14" t="s">
        <v>20</v>
      </c>
      <c r="D785" s="16">
        <f t="shared" si="253"/>
        <v>652587</v>
      </c>
      <c r="E785" s="16">
        <f t="shared" si="253"/>
        <v>765000</v>
      </c>
      <c r="F785" s="16">
        <f t="shared" si="253"/>
        <v>550000</v>
      </c>
      <c r="G785" s="51">
        <f t="shared" si="253"/>
        <v>1284000</v>
      </c>
      <c r="H785" s="38">
        <f t="shared" si="248"/>
        <v>734000</v>
      </c>
      <c r="I785" s="16">
        <f t="shared" si="253"/>
        <v>0</v>
      </c>
      <c r="J785" s="16">
        <f t="shared" si="253"/>
        <v>0</v>
      </c>
      <c r="K785" s="16">
        <f t="shared" si="253"/>
        <v>0</v>
      </c>
    </row>
    <row r="786" spans="1:11" ht="24.75" thickBot="1">
      <c r="A786" s="140"/>
      <c r="B786" s="143"/>
      <c r="C786" s="15" t="s">
        <v>21</v>
      </c>
      <c r="D786" s="17">
        <f t="shared" si="253"/>
        <v>2088</v>
      </c>
      <c r="E786" s="17">
        <f t="shared" si="253"/>
        <v>1789</v>
      </c>
      <c r="F786" s="17">
        <f t="shared" si="253"/>
        <v>0</v>
      </c>
      <c r="G786" s="65">
        <f t="shared" si="253"/>
        <v>0</v>
      </c>
      <c r="H786" s="40">
        <f t="shared" si="248"/>
        <v>0</v>
      </c>
      <c r="I786" s="17">
        <f t="shared" si="253"/>
        <v>0</v>
      </c>
      <c r="J786" s="17">
        <f t="shared" si="253"/>
        <v>0</v>
      </c>
      <c r="K786" s="17">
        <f t="shared" si="253"/>
        <v>0</v>
      </c>
    </row>
    <row r="787" spans="1:11" ht="18" customHeight="1">
      <c r="A787" s="121" t="s">
        <v>165</v>
      </c>
      <c r="B787" s="150" t="s">
        <v>161</v>
      </c>
      <c r="C787" s="46" t="s">
        <v>11</v>
      </c>
      <c r="D787" s="47">
        <f>SUM(D789,D796,D797)</f>
        <v>669285</v>
      </c>
      <c r="E787" s="47">
        <f t="shared" ref="E787:K787" si="254">SUM(E789,E796,E797)</f>
        <v>688100</v>
      </c>
      <c r="F787" s="47">
        <f t="shared" si="254"/>
        <v>686150</v>
      </c>
      <c r="G787" s="47">
        <f t="shared" si="254"/>
        <v>677750</v>
      </c>
      <c r="H787" s="36">
        <f t="shared" si="248"/>
        <v>-8400</v>
      </c>
      <c r="I787" s="47">
        <f t="shared" si="254"/>
        <v>0</v>
      </c>
      <c r="J787" s="47">
        <f t="shared" si="254"/>
        <v>0</v>
      </c>
      <c r="K787" s="47">
        <f t="shared" si="254"/>
        <v>0</v>
      </c>
    </row>
    <row r="788" spans="1:11" ht="24">
      <c r="A788" s="120"/>
      <c r="B788" s="146"/>
      <c r="C788" s="48" t="s">
        <v>12</v>
      </c>
      <c r="D788" s="49">
        <v>51</v>
      </c>
      <c r="E788" s="49">
        <v>51</v>
      </c>
      <c r="F788" s="49">
        <v>51</v>
      </c>
      <c r="G788" s="49">
        <v>51</v>
      </c>
      <c r="H788" s="41">
        <f t="shared" si="248"/>
        <v>0</v>
      </c>
      <c r="I788" s="49">
        <v>51</v>
      </c>
      <c r="J788" s="49">
        <v>51</v>
      </c>
      <c r="K788" s="49">
        <v>51</v>
      </c>
    </row>
    <row r="789" spans="1:11">
      <c r="A789" s="120"/>
      <c r="B789" s="146"/>
      <c r="C789" s="50" t="s">
        <v>13</v>
      </c>
      <c r="D789" s="51">
        <f>SUM(D790:D795)</f>
        <v>653133</v>
      </c>
      <c r="E789" s="51">
        <f t="shared" ref="E789:G789" si="255">SUM(E790:E795)</f>
        <v>684311</v>
      </c>
      <c r="F789" s="51">
        <f t="shared" si="255"/>
        <v>686150</v>
      </c>
      <c r="G789" s="51">
        <f t="shared" si="255"/>
        <v>677750</v>
      </c>
      <c r="H789" s="38">
        <f t="shared" si="248"/>
        <v>-8400</v>
      </c>
      <c r="I789" s="51">
        <f t="shared" ref="I789:K789" si="256">SUM(I790:I795)</f>
        <v>0</v>
      </c>
      <c r="J789" s="51">
        <f t="shared" si="256"/>
        <v>0</v>
      </c>
      <c r="K789" s="51">
        <f t="shared" si="256"/>
        <v>0</v>
      </c>
    </row>
    <row r="790" spans="1:11" ht="24">
      <c r="A790" s="120"/>
      <c r="B790" s="146"/>
      <c r="C790" s="52" t="s">
        <v>14</v>
      </c>
      <c r="D790" s="53">
        <v>465297</v>
      </c>
      <c r="E790" s="53">
        <v>505200</v>
      </c>
      <c r="F790" s="53">
        <v>505200</v>
      </c>
      <c r="G790" s="53">
        <v>505150</v>
      </c>
      <c r="H790" s="42">
        <f t="shared" si="248"/>
        <v>-50</v>
      </c>
      <c r="I790" s="53"/>
      <c r="J790" s="53"/>
      <c r="K790" s="53"/>
    </row>
    <row r="791" spans="1:11" ht="24">
      <c r="A791" s="120"/>
      <c r="B791" s="146"/>
      <c r="C791" s="52" t="s">
        <v>15</v>
      </c>
      <c r="D791" s="53">
        <v>185350</v>
      </c>
      <c r="E791" s="53">
        <f>178000-100-914-875+1325</f>
        <v>177436</v>
      </c>
      <c r="F791" s="53">
        <v>177950</v>
      </c>
      <c r="G791" s="53">
        <f>177950-8300</f>
        <v>169650</v>
      </c>
      <c r="H791" s="42">
        <f t="shared" si="248"/>
        <v>-8300</v>
      </c>
      <c r="I791" s="53"/>
      <c r="J791" s="53"/>
      <c r="K791" s="53"/>
    </row>
    <row r="792" spans="1:11" ht="15" hidden="1" customHeight="1">
      <c r="A792" s="120"/>
      <c r="B792" s="146"/>
      <c r="C792" s="52" t="s">
        <v>17</v>
      </c>
      <c r="D792" s="53"/>
      <c r="E792" s="53"/>
      <c r="F792" s="53"/>
      <c r="G792" s="53"/>
      <c r="H792" s="42">
        <f t="shared" si="248"/>
        <v>0</v>
      </c>
      <c r="I792" s="53"/>
      <c r="J792" s="53"/>
      <c r="K792" s="53"/>
    </row>
    <row r="793" spans="1:11" ht="15" hidden="1" customHeight="1">
      <c r="A793" s="120"/>
      <c r="B793" s="146"/>
      <c r="C793" s="52" t="s">
        <v>18</v>
      </c>
      <c r="D793" s="53"/>
      <c r="E793" s="53"/>
      <c r="F793" s="53"/>
      <c r="G793" s="53"/>
      <c r="H793" s="42">
        <f t="shared" si="248"/>
        <v>0</v>
      </c>
      <c r="I793" s="53"/>
      <c r="J793" s="53"/>
      <c r="K793" s="53"/>
    </row>
    <row r="794" spans="1:11" ht="36" hidden="1" customHeight="1">
      <c r="A794" s="120"/>
      <c r="B794" s="146"/>
      <c r="C794" s="52" t="s">
        <v>16</v>
      </c>
      <c r="D794" s="53"/>
      <c r="E794" s="53"/>
      <c r="F794" s="53"/>
      <c r="G794" s="53"/>
      <c r="H794" s="42">
        <f t="shared" si="248"/>
        <v>0</v>
      </c>
      <c r="I794" s="53"/>
      <c r="J794" s="53"/>
      <c r="K794" s="53"/>
    </row>
    <row r="795" spans="1:11">
      <c r="A795" s="120"/>
      <c r="B795" s="146"/>
      <c r="C795" s="52" t="s">
        <v>19</v>
      </c>
      <c r="D795" s="53">
        <v>2486</v>
      </c>
      <c r="E795" s="53">
        <f>3000-1325</f>
        <v>1675</v>
      </c>
      <c r="F795" s="53">
        <v>3000</v>
      </c>
      <c r="G795" s="53">
        <v>2950</v>
      </c>
      <c r="H795" s="42">
        <f t="shared" si="248"/>
        <v>-50</v>
      </c>
      <c r="I795" s="53"/>
      <c r="J795" s="53"/>
      <c r="K795" s="53"/>
    </row>
    <row r="796" spans="1:11" ht="18" customHeight="1">
      <c r="A796" s="120"/>
      <c r="B796" s="146"/>
      <c r="C796" s="50" t="s">
        <v>20</v>
      </c>
      <c r="D796" s="51">
        <v>14064</v>
      </c>
      <c r="E796" s="51">
        <v>2000</v>
      </c>
      <c r="F796" s="51"/>
      <c r="G796" s="51"/>
      <c r="H796" s="38">
        <f t="shared" si="248"/>
        <v>0</v>
      </c>
      <c r="I796" s="51"/>
      <c r="J796" s="51"/>
      <c r="K796" s="51"/>
    </row>
    <row r="797" spans="1:11" ht="24">
      <c r="A797" s="120"/>
      <c r="B797" s="146"/>
      <c r="C797" s="50" t="s">
        <v>21</v>
      </c>
      <c r="D797" s="51">
        <v>2088</v>
      </c>
      <c r="E797" s="51">
        <f>914+875</f>
        <v>1789</v>
      </c>
      <c r="F797" s="51"/>
      <c r="G797" s="51"/>
      <c r="H797" s="38">
        <f t="shared" si="248"/>
        <v>0</v>
      </c>
      <c r="I797" s="51"/>
      <c r="J797" s="51"/>
      <c r="K797" s="51"/>
    </row>
    <row r="798" spans="1:11" ht="23.25" customHeight="1">
      <c r="A798" s="120" t="s">
        <v>166</v>
      </c>
      <c r="B798" s="146" t="s">
        <v>162</v>
      </c>
      <c r="C798" s="54" t="s">
        <v>11</v>
      </c>
      <c r="D798" s="55">
        <f>SUM(D800,D807,D808)</f>
        <v>1209981</v>
      </c>
      <c r="E798" s="55">
        <f t="shared" ref="E798:K798" si="257">SUM(E800,E807,E808)</f>
        <v>2761000</v>
      </c>
      <c r="F798" s="55">
        <f t="shared" si="257"/>
        <v>1306000</v>
      </c>
      <c r="G798" s="55">
        <f t="shared" si="257"/>
        <v>2385000</v>
      </c>
      <c r="H798" s="43">
        <f t="shared" si="248"/>
        <v>1079000</v>
      </c>
      <c r="I798" s="55">
        <f t="shared" si="257"/>
        <v>0</v>
      </c>
      <c r="J798" s="55">
        <f t="shared" si="257"/>
        <v>0</v>
      </c>
      <c r="K798" s="55">
        <f t="shared" si="257"/>
        <v>0</v>
      </c>
    </row>
    <row r="799" spans="1:11" ht="23.25" customHeight="1">
      <c r="A799" s="120"/>
      <c r="B799" s="146"/>
      <c r="C799" s="48" t="s">
        <v>12</v>
      </c>
      <c r="D799" s="49"/>
      <c r="E799" s="49"/>
      <c r="F799" s="49"/>
      <c r="G799" s="49"/>
      <c r="H799" s="41">
        <f t="shared" si="248"/>
        <v>0</v>
      </c>
      <c r="I799" s="49"/>
      <c r="J799" s="49"/>
      <c r="K799" s="49"/>
    </row>
    <row r="800" spans="1:11" ht="11.25" customHeight="1">
      <c r="A800" s="120"/>
      <c r="B800" s="146"/>
      <c r="C800" s="50" t="s">
        <v>13</v>
      </c>
      <c r="D800" s="51">
        <f>SUM(D801:D806)</f>
        <v>571458</v>
      </c>
      <c r="E800" s="51">
        <f t="shared" ref="E800:G800" si="258">SUM(E801:E806)</f>
        <v>1998000</v>
      </c>
      <c r="F800" s="51">
        <f t="shared" si="258"/>
        <v>756000</v>
      </c>
      <c r="G800" s="51">
        <f t="shared" si="258"/>
        <v>1101000</v>
      </c>
      <c r="H800" s="38">
        <f t="shared" si="248"/>
        <v>345000</v>
      </c>
      <c r="I800" s="51">
        <f t="shared" ref="I800:K800" si="259">SUM(I801:I806)</f>
        <v>0</v>
      </c>
      <c r="J800" s="51">
        <f t="shared" si="259"/>
        <v>0</v>
      </c>
      <c r="K800" s="51">
        <f t="shared" si="259"/>
        <v>0</v>
      </c>
    </row>
    <row r="801" spans="1:11" ht="24" hidden="1" customHeight="1">
      <c r="A801" s="120"/>
      <c r="B801" s="146"/>
      <c r="C801" s="52" t="s">
        <v>14</v>
      </c>
      <c r="D801" s="53"/>
      <c r="E801" s="53"/>
      <c r="F801" s="53"/>
      <c r="G801" s="53"/>
      <c r="H801" s="42">
        <f t="shared" si="248"/>
        <v>0</v>
      </c>
      <c r="I801" s="53"/>
      <c r="J801" s="53"/>
      <c r="K801" s="53"/>
    </row>
    <row r="802" spans="1:11" ht="21.75" customHeight="1">
      <c r="A802" s="120"/>
      <c r="B802" s="146"/>
      <c r="C802" s="52" t="s">
        <v>15</v>
      </c>
      <c r="D802" s="53">
        <v>99207</v>
      </c>
      <c r="E802" s="53">
        <f>244000-15000</f>
        <v>229000</v>
      </c>
      <c r="F802" s="53">
        <v>174000</v>
      </c>
      <c r="G802" s="53">
        <v>234000</v>
      </c>
      <c r="H802" s="42">
        <f t="shared" si="248"/>
        <v>60000</v>
      </c>
      <c r="I802" s="53"/>
      <c r="J802" s="53"/>
      <c r="K802" s="53"/>
    </row>
    <row r="803" spans="1:11" ht="15" hidden="1" customHeight="1">
      <c r="A803" s="120"/>
      <c r="B803" s="146"/>
      <c r="C803" s="52" t="s">
        <v>17</v>
      </c>
      <c r="D803" s="53"/>
      <c r="E803" s="53"/>
      <c r="F803" s="53"/>
      <c r="G803" s="53"/>
      <c r="H803" s="42">
        <f t="shared" si="248"/>
        <v>0</v>
      </c>
      <c r="I803" s="53"/>
      <c r="J803" s="53"/>
      <c r="K803" s="53"/>
    </row>
    <row r="804" spans="1:11" ht="15" hidden="1" customHeight="1">
      <c r="A804" s="120"/>
      <c r="B804" s="146"/>
      <c r="C804" s="52" t="s">
        <v>18</v>
      </c>
      <c r="D804" s="53"/>
      <c r="E804" s="53"/>
      <c r="F804" s="53"/>
      <c r="G804" s="53"/>
      <c r="H804" s="42">
        <f t="shared" si="248"/>
        <v>0</v>
      </c>
      <c r="I804" s="53"/>
      <c r="J804" s="53"/>
      <c r="K804" s="53"/>
    </row>
    <row r="805" spans="1:11" ht="36" hidden="1" customHeight="1">
      <c r="A805" s="120"/>
      <c r="B805" s="146"/>
      <c r="C805" s="52" t="s">
        <v>16</v>
      </c>
      <c r="D805" s="53"/>
      <c r="E805" s="53"/>
      <c r="F805" s="53"/>
      <c r="G805" s="53"/>
      <c r="H805" s="42">
        <f t="shared" si="248"/>
        <v>0</v>
      </c>
      <c r="I805" s="53"/>
      <c r="J805" s="53"/>
      <c r="K805" s="53"/>
    </row>
    <row r="806" spans="1:11" ht="15" customHeight="1">
      <c r="A806" s="120"/>
      <c r="B806" s="146"/>
      <c r="C806" s="52" t="s">
        <v>19</v>
      </c>
      <c r="D806" s="53">
        <v>472251</v>
      </c>
      <c r="E806" s="53">
        <f>1801000-32000</f>
        <v>1769000</v>
      </c>
      <c r="F806" s="53">
        <v>582000</v>
      </c>
      <c r="G806" s="53">
        <v>867000</v>
      </c>
      <c r="H806" s="42">
        <f t="shared" si="248"/>
        <v>285000</v>
      </c>
      <c r="I806" s="53"/>
      <c r="J806" s="53"/>
      <c r="K806" s="53"/>
    </row>
    <row r="807" spans="1:11" ht="36.75" thickBot="1">
      <c r="A807" s="120"/>
      <c r="B807" s="146"/>
      <c r="C807" s="50" t="s">
        <v>20</v>
      </c>
      <c r="D807" s="51">
        <v>638523</v>
      </c>
      <c r="E807" s="51">
        <f>716000+47000</f>
        <v>763000</v>
      </c>
      <c r="F807" s="51">
        <v>550000</v>
      </c>
      <c r="G807" s="51">
        <v>1284000</v>
      </c>
      <c r="H807" s="38">
        <f t="shared" si="248"/>
        <v>734000</v>
      </c>
      <c r="I807" s="51"/>
      <c r="J807" s="51"/>
      <c r="K807" s="51"/>
    </row>
    <row r="808" spans="1:11" ht="24.75" hidden="1" customHeight="1" thickBot="1">
      <c r="A808" s="173"/>
      <c r="B808" s="110"/>
      <c r="C808" s="66" t="s">
        <v>21</v>
      </c>
      <c r="D808" s="67"/>
      <c r="E808" s="67"/>
      <c r="F808" s="67"/>
      <c r="G808" s="67"/>
      <c r="H808" s="44">
        <f t="shared" si="248"/>
        <v>0</v>
      </c>
      <c r="I808" s="67"/>
      <c r="J808" s="67"/>
      <c r="K808" s="67"/>
    </row>
    <row r="809" spans="1:11">
      <c r="A809" s="138" t="s">
        <v>171</v>
      </c>
      <c r="B809" s="141" t="s">
        <v>164</v>
      </c>
      <c r="C809" s="8" t="s">
        <v>11</v>
      </c>
      <c r="D809" s="10">
        <f>SUM(D811,D818,D819)</f>
        <v>2132268</v>
      </c>
      <c r="E809" s="10">
        <f t="shared" ref="E809:K809" si="260">SUM(E811,E818,E819)</f>
        <v>1582600</v>
      </c>
      <c r="F809" s="10">
        <f t="shared" si="260"/>
        <v>1570600</v>
      </c>
      <c r="G809" s="47">
        <f t="shared" si="260"/>
        <v>1711910</v>
      </c>
      <c r="H809" s="36">
        <f t="shared" si="248"/>
        <v>141310</v>
      </c>
      <c r="I809" s="10">
        <f t="shared" si="260"/>
        <v>0</v>
      </c>
      <c r="J809" s="10">
        <f t="shared" si="260"/>
        <v>0</v>
      </c>
      <c r="K809" s="10">
        <f t="shared" si="260"/>
        <v>0</v>
      </c>
    </row>
    <row r="810" spans="1:11" ht="24">
      <c r="A810" s="139"/>
      <c r="B810" s="142"/>
      <c r="C810" s="13" t="s">
        <v>12</v>
      </c>
      <c r="D810" s="19">
        <f>SUM(D821,D832,D843,D854)</f>
        <v>141</v>
      </c>
      <c r="E810" s="19">
        <f t="shared" ref="E810:K810" si="261">SUM(E821,E832,E843,E854)</f>
        <v>141</v>
      </c>
      <c r="F810" s="19">
        <f t="shared" si="261"/>
        <v>141</v>
      </c>
      <c r="G810" s="49">
        <f t="shared" si="261"/>
        <v>143</v>
      </c>
      <c r="H810" s="41">
        <f t="shared" si="248"/>
        <v>2</v>
      </c>
      <c r="I810" s="19">
        <f t="shared" si="261"/>
        <v>141</v>
      </c>
      <c r="J810" s="19">
        <f t="shared" si="261"/>
        <v>141</v>
      </c>
      <c r="K810" s="19">
        <f t="shared" si="261"/>
        <v>141</v>
      </c>
    </row>
    <row r="811" spans="1:11">
      <c r="A811" s="139"/>
      <c r="B811" s="142"/>
      <c r="C811" s="14" t="s">
        <v>13</v>
      </c>
      <c r="D811" s="16">
        <f>SUM(D812:D817)</f>
        <v>1494966</v>
      </c>
      <c r="E811" s="16">
        <f t="shared" ref="E811:G811" si="262">SUM(E812:E817)</f>
        <v>1569200</v>
      </c>
      <c r="F811" s="16">
        <f t="shared" si="262"/>
        <v>1570600</v>
      </c>
      <c r="G811" s="51">
        <f t="shared" si="262"/>
        <v>1648910</v>
      </c>
      <c r="H811" s="38">
        <f t="shared" si="248"/>
        <v>78310</v>
      </c>
      <c r="I811" s="16">
        <f t="shared" ref="I811:K811" si="263">SUM(I812:I817)</f>
        <v>0</v>
      </c>
      <c r="J811" s="16">
        <f t="shared" si="263"/>
        <v>0</v>
      </c>
      <c r="K811" s="16">
        <f t="shared" si="263"/>
        <v>0</v>
      </c>
    </row>
    <row r="812" spans="1:11" ht="24">
      <c r="A812" s="139"/>
      <c r="B812" s="142"/>
      <c r="C812" s="5" t="s">
        <v>14</v>
      </c>
      <c r="D812" s="18">
        <f t="shared" ref="D812:K819" si="264">SUM(D823,D834,D845,D856)</f>
        <v>1023718</v>
      </c>
      <c r="E812" s="18">
        <f t="shared" si="264"/>
        <v>1079200</v>
      </c>
      <c r="F812" s="18">
        <f t="shared" si="264"/>
        <v>1078496</v>
      </c>
      <c r="G812" s="53">
        <f t="shared" si="264"/>
        <v>1100030</v>
      </c>
      <c r="H812" s="42">
        <f t="shared" si="248"/>
        <v>21534</v>
      </c>
      <c r="I812" s="18">
        <f t="shared" si="264"/>
        <v>0</v>
      </c>
      <c r="J812" s="18">
        <f t="shared" si="264"/>
        <v>0</v>
      </c>
      <c r="K812" s="18">
        <f t="shared" si="264"/>
        <v>0</v>
      </c>
    </row>
    <row r="813" spans="1:11" ht="24">
      <c r="A813" s="139"/>
      <c r="B813" s="142"/>
      <c r="C813" s="5" t="s">
        <v>15</v>
      </c>
      <c r="D813" s="18">
        <f t="shared" si="264"/>
        <v>471248</v>
      </c>
      <c r="E813" s="18">
        <f t="shared" si="264"/>
        <v>490000</v>
      </c>
      <c r="F813" s="18">
        <f t="shared" si="264"/>
        <v>492104</v>
      </c>
      <c r="G813" s="53">
        <f t="shared" si="264"/>
        <v>548880</v>
      </c>
      <c r="H813" s="42">
        <f t="shared" si="248"/>
        <v>56776</v>
      </c>
      <c r="I813" s="18">
        <f t="shared" si="264"/>
        <v>0</v>
      </c>
      <c r="J813" s="18">
        <f t="shared" si="264"/>
        <v>0</v>
      </c>
      <c r="K813" s="18">
        <f t="shared" si="264"/>
        <v>0</v>
      </c>
    </row>
    <row r="814" spans="1:11" ht="15" hidden="1" customHeight="1">
      <c r="A814" s="139"/>
      <c r="B814" s="142"/>
      <c r="C814" s="5" t="s">
        <v>17</v>
      </c>
      <c r="D814" s="18">
        <f t="shared" si="264"/>
        <v>0</v>
      </c>
      <c r="E814" s="18">
        <f t="shared" si="264"/>
        <v>0</v>
      </c>
      <c r="F814" s="18">
        <f t="shared" si="264"/>
        <v>0</v>
      </c>
      <c r="G814" s="53">
        <f t="shared" si="264"/>
        <v>0</v>
      </c>
      <c r="H814" s="42">
        <f t="shared" si="248"/>
        <v>0</v>
      </c>
      <c r="I814" s="18">
        <f t="shared" si="264"/>
        <v>0</v>
      </c>
      <c r="J814" s="18">
        <f t="shared" si="264"/>
        <v>0</v>
      </c>
      <c r="K814" s="18">
        <f t="shared" si="264"/>
        <v>0</v>
      </c>
    </row>
    <row r="815" spans="1:11" ht="15" hidden="1" customHeight="1">
      <c r="A815" s="139"/>
      <c r="B815" s="142"/>
      <c r="C815" s="5" t="s">
        <v>18</v>
      </c>
      <c r="D815" s="18">
        <f t="shared" si="264"/>
        <v>0</v>
      </c>
      <c r="E815" s="18">
        <f t="shared" si="264"/>
        <v>0</v>
      </c>
      <c r="F815" s="18">
        <f t="shared" si="264"/>
        <v>0</v>
      </c>
      <c r="G815" s="53">
        <f t="shared" si="264"/>
        <v>0</v>
      </c>
      <c r="H815" s="42">
        <f t="shared" si="248"/>
        <v>0</v>
      </c>
      <c r="I815" s="18">
        <f t="shared" si="264"/>
        <v>0</v>
      </c>
      <c r="J815" s="18">
        <f t="shared" si="264"/>
        <v>0</v>
      </c>
      <c r="K815" s="18">
        <f t="shared" si="264"/>
        <v>0</v>
      </c>
    </row>
    <row r="816" spans="1:11" ht="36" hidden="1" customHeight="1">
      <c r="A816" s="139"/>
      <c r="B816" s="142"/>
      <c r="C816" s="5" t="s">
        <v>16</v>
      </c>
      <c r="D816" s="18">
        <f t="shared" si="264"/>
        <v>0</v>
      </c>
      <c r="E816" s="18">
        <f t="shared" si="264"/>
        <v>0</v>
      </c>
      <c r="F816" s="18">
        <f t="shared" si="264"/>
        <v>0</v>
      </c>
      <c r="G816" s="53">
        <f t="shared" si="264"/>
        <v>0</v>
      </c>
      <c r="H816" s="42">
        <f t="shared" si="248"/>
        <v>0</v>
      </c>
      <c r="I816" s="18">
        <f t="shared" si="264"/>
        <v>0</v>
      </c>
      <c r="J816" s="18">
        <f t="shared" si="264"/>
        <v>0</v>
      </c>
      <c r="K816" s="18">
        <f t="shared" si="264"/>
        <v>0</v>
      </c>
    </row>
    <row r="817" spans="1:11" ht="15" hidden="1" customHeight="1">
      <c r="A817" s="139"/>
      <c r="B817" s="142"/>
      <c r="C817" s="5" t="s">
        <v>19</v>
      </c>
      <c r="D817" s="18">
        <f t="shared" si="264"/>
        <v>0</v>
      </c>
      <c r="E817" s="18">
        <f t="shared" si="264"/>
        <v>0</v>
      </c>
      <c r="F817" s="18">
        <f t="shared" si="264"/>
        <v>0</v>
      </c>
      <c r="G817" s="53">
        <f t="shared" si="264"/>
        <v>0</v>
      </c>
      <c r="H817" s="42">
        <f t="shared" si="248"/>
        <v>0</v>
      </c>
      <c r="I817" s="18">
        <f t="shared" si="264"/>
        <v>0</v>
      </c>
      <c r="J817" s="18">
        <f t="shared" si="264"/>
        <v>0</v>
      </c>
      <c r="K817" s="18">
        <f t="shared" si="264"/>
        <v>0</v>
      </c>
    </row>
    <row r="818" spans="1:11" ht="36">
      <c r="A818" s="139"/>
      <c r="B818" s="142"/>
      <c r="C818" s="14" t="s">
        <v>20</v>
      </c>
      <c r="D818" s="16">
        <f t="shared" si="264"/>
        <v>637130</v>
      </c>
      <c r="E818" s="16">
        <f t="shared" si="264"/>
        <v>13400</v>
      </c>
      <c r="F818" s="16">
        <f t="shared" si="264"/>
        <v>0</v>
      </c>
      <c r="G818" s="51">
        <f t="shared" si="264"/>
        <v>63000</v>
      </c>
      <c r="H818" s="38">
        <f t="shared" si="248"/>
        <v>63000</v>
      </c>
      <c r="I818" s="16">
        <f t="shared" si="264"/>
        <v>0</v>
      </c>
      <c r="J818" s="16">
        <f t="shared" si="264"/>
        <v>0</v>
      </c>
      <c r="K818" s="16">
        <f t="shared" si="264"/>
        <v>0</v>
      </c>
    </row>
    <row r="819" spans="1:11" ht="24.75" thickBot="1">
      <c r="A819" s="140"/>
      <c r="B819" s="143"/>
      <c r="C819" s="15" t="s">
        <v>21</v>
      </c>
      <c r="D819" s="17">
        <f t="shared" si="264"/>
        <v>172</v>
      </c>
      <c r="E819" s="17">
        <f t="shared" si="264"/>
        <v>0</v>
      </c>
      <c r="F819" s="17">
        <f t="shared" si="264"/>
        <v>0</v>
      </c>
      <c r="G819" s="65">
        <f t="shared" si="264"/>
        <v>0</v>
      </c>
      <c r="H819" s="40">
        <f t="shared" si="248"/>
        <v>0</v>
      </c>
      <c r="I819" s="17">
        <f t="shared" si="264"/>
        <v>0</v>
      </c>
      <c r="J819" s="17">
        <f t="shared" si="264"/>
        <v>0</v>
      </c>
      <c r="K819" s="17">
        <f t="shared" si="264"/>
        <v>0</v>
      </c>
    </row>
    <row r="820" spans="1:11">
      <c r="A820" s="144" t="s">
        <v>173</v>
      </c>
      <c r="B820" s="149" t="s">
        <v>167</v>
      </c>
      <c r="C820" s="8" t="s">
        <v>11</v>
      </c>
      <c r="D820" s="10">
        <f>SUM(D822,D829,D830)</f>
        <v>1279221</v>
      </c>
      <c r="E820" s="10">
        <f t="shared" ref="E820:K820" si="265">SUM(E822,E829,E830)</f>
        <v>667400</v>
      </c>
      <c r="F820" s="10">
        <f t="shared" si="265"/>
        <v>655400</v>
      </c>
      <c r="G820" s="47">
        <f t="shared" si="265"/>
        <v>680800</v>
      </c>
      <c r="H820" s="36">
        <f t="shared" si="248"/>
        <v>25400</v>
      </c>
      <c r="I820" s="10">
        <f t="shared" si="265"/>
        <v>0</v>
      </c>
      <c r="J820" s="10">
        <f t="shared" si="265"/>
        <v>0</v>
      </c>
      <c r="K820" s="10">
        <f t="shared" si="265"/>
        <v>0</v>
      </c>
    </row>
    <row r="821" spans="1:11" ht="24">
      <c r="A821" s="134"/>
      <c r="B821" s="147"/>
      <c r="C821" s="13" t="s">
        <v>12</v>
      </c>
      <c r="D821" s="19">
        <v>68</v>
      </c>
      <c r="E821" s="19">
        <v>68</v>
      </c>
      <c r="F821" s="19">
        <v>68</v>
      </c>
      <c r="G821" s="49">
        <v>70</v>
      </c>
      <c r="H821" s="41">
        <f t="shared" si="248"/>
        <v>2</v>
      </c>
      <c r="I821" s="19">
        <v>68</v>
      </c>
      <c r="J821" s="19">
        <v>68</v>
      </c>
      <c r="K821" s="19">
        <v>68</v>
      </c>
    </row>
    <row r="822" spans="1:11">
      <c r="A822" s="134"/>
      <c r="B822" s="147"/>
      <c r="C822" s="14" t="s">
        <v>13</v>
      </c>
      <c r="D822" s="16">
        <f>SUM(D823:D828)</f>
        <v>677066</v>
      </c>
      <c r="E822" s="16">
        <f t="shared" ref="E822:G822" si="266">SUM(E823:E828)</f>
        <v>654000</v>
      </c>
      <c r="F822" s="16">
        <f t="shared" si="266"/>
        <v>655400</v>
      </c>
      <c r="G822" s="51">
        <f t="shared" si="266"/>
        <v>680800</v>
      </c>
      <c r="H822" s="38">
        <f t="shared" si="248"/>
        <v>25400</v>
      </c>
      <c r="I822" s="16">
        <f t="shared" ref="I822:K822" si="267">SUM(I823:I828)</f>
        <v>0</v>
      </c>
      <c r="J822" s="16">
        <f t="shared" si="267"/>
        <v>0</v>
      </c>
      <c r="K822" s="16">
        <f t="shared" si="267"/>
        <v>0</v>
      </c>
    </row>
    <row r="823" spans="1:11" ht="24">
      <c r="A823" s="134"/>
      <c r="B823" s="147"/>
      <c r="C823" s="5" t="s">
        <v>14</v>
      </c>
      <c r="D823" s="18">
        <v>494539</v>
      </c>
      <c r="E823" s="18">
        <v>519700</v>
      </c>
      <c r="F823" s="18">
        <v>518976</v>
      </c>
      <c r="G823" s="53">
        <v>534820</v>
      </c>
      <c r="H823" s="42">
        <f t="shared" si="248"/>
        <v>15844</v>
      </c>
      <c r="I823" s="18"/>
      <c r="J823" s="18"/>
      <c r="K823" s="18"/>
    </row>
    <row r="824" spans="1:11" ht="24">
      <c r="A824" s="134"/>
      <c r="B824" s="147"/>
      <c r="C824" s="5" t="s">
        <v>15</v>
      </c>
      <c r="D824" s="18">
        <v>182527</v>
      </c>
      <c r="E824" s="18">
        <f>135700-1400</f>
        <v>134300</v>
      </c>
      <c r="F824" s="18">
        <v>136424</v>
      </c>
      <c r="G824" s="53">
        <v>145980</v>
      </c>
      <c r="H824" s="42">
        <f t="shared" si="248"/>
        <v>9556</v>
      </c>
      <c r="I824" s="18"/>
      <c r="J824" s="18"/>
      <c r="K824" s="18"/>
    </row>
    <row r="825" spans="1:11" ht="15" hidden="1" customHeight="1">
      <c r="A825" s="134"/>
      <c r="B825" s="147"/>
      <c r="C825" s="5" t="s">
        <v>17</v>
      </c>
      <c r="D825" s="18"/>
      <c r="E825" s="18"/>
      <c r="F825" s="18"/>
      <c r="G825" s="53"/>
      <c r="H825" s="42">
        <f t="shared" si="248"/>
        <v>0</v>
      </c>
      <c r="I825" s="18"/>
      <c r="J825" s="18"/>
      <c r="K825" s="18"/>
    </row>
    <row r="826" spans="1:11" ht="15" hidden="1" customHeight="1">
      <c r="A826" s="134"/>
      <c r="B826" s="147"/>
      <c r="C826" s="5" t="s">
        <v>18</v>
      </c>
      <c r="D826" s="18"/>
      <c r="E826" s="18"/>
      <c r="F826" s="18"/>
      <c r="G826" s="53"/>
      <c r="H826" s="42">
        <f t="shared" si="248"/>
        <v>0</v>
      </c>
      <c r="I826" s="18"/>
      <c r="J826" s="18"/>
      <c r="K826" s="18"/>
    </row>
    <row r="827" spans="1:11" ht="36" hidden="1" customHeight="1">
      <c r="A827" s="134"/>
      <c r="B827" s="147"/>
      <c r="C827" s="5" t="s">
        <v>16</v>
      </c>
      <c r="D827" s="18"/>
      <c r="E827" s="18"/>
      <c r="F827" s="18"/>
      <c r="G827" s="53"/>
      <c r="H827" s="42">
        <f t="shared" si="248"/>
        <v>0</v>
      </c>
      <c r="I827" s="18"/>
      <c r="J827" s="18"/>
      <c r="K827" s="18"/>
    </row>
    <row r="828" spans="1:11" ht="15" hidden="1" customHeight="1">
      <c r="A828" s="134"/>
      <c r="B828" s="147"/>
      <c r="C828" s="5" t="s">
        <v>19</v>
      </c>
      <c r="D828" s="18"/>
      <c r="E828" s="18"/>
      <c r="F828" s="18"/>
      <c r="G828" s="53"/>
      <c r="H828" s="42">
        <f t="shared" si="248"/>
        <v>0</v>
      </c>
      <c r="I828" s="18"/>
      <c r="J828" s="18"/>
      <c r="K828" s="18"/>
    </row>
    <row r="829" spans="1:11" ht="36">
      <c r="A829" s="134"/>
      <c r="B829" s="147"/>
      <c r="C829" s="14" t="s">
        <v>20</v>
      </c>
      <c r="D829" s="16">
        <v>602155</v>
      </c>
      <c r="E829" s="16">
        <f>12000+1400</f>
        <v>13400</v>
      </c>
      <c r="F829" s="16"/>
      <c r="G829" s="51"/>
      <c r="H829" s="38">
        <f t="shared" si="248"/>
        <v>0</v>
      </c>
      <c r="I829" s="16"/>
      <c r="J829" s="16"/>
      <c r="K829" s="16"/>
    </row>
    <row r="830" spans="1:11" ht="24" hidden="1" customHeight="1">
      <c r="A830" s="134"/>
      <c r="B830" s="148"/>
      <c r="C830" s="14" t="s">
        <v>21</v>
      </c>
      <c r="D830" s="16"/>
      <c r="E830" s="16"/>
      <c r="F830" s="16"/>
      <c r="G830" s="51"/>
      <c r="H830" s="38">
        <f t="shared" si="248"/>
        <v>0</v>
      </c>
      <c r="I830" s="16"/>
      <c r="J830" s="16"/>
      <c r="K830" s="16"/>
    </row>
    <row r="831" spans="1:11" ht="15" customHeight="1">
      <c r="A831" s="134" t="s">
        <v>174</v>
      </c>
      <c r="B831" s="137" t="s">
        <v>168</v>
      </c>
      <c r="C831" s="6" t="s">
        <v>11</v>
      </c>
      <c r="D831" s="11">
        <f>SUM(D833,D840,D841)</f>
        <v>521287</v>
      </c>
      <c r="E831" s="11">
        <f t="shared" ref="E831:K831" si="268">SUM(E833,E840,E841)</f>
        <v>558300</v>
      </c>
      <c r="F831" s="11">
        <f t="shared" si="268"/>
        <v>558300</v>
      </c>
      <c r="G831" s="55">
        <f t="shared" si="268"/>
        <v>675740</v>
      </c>
      <c r="H831" s="43">
        <f t="shared" si="248"/>
        <v>117440</v>
      </c>
      <c r="I831" s="11">
        <f t="shared" si="268"/>
        <v>0</v>
      </c>
      <c r="J831" s="11">
        <f t="shared" si="268"/>
        <v>0</v>
      </c>
      <c r="K831" s="11">
        <f t="shared" si="268"/>
        <v>0</v>
      </c>
    </row>
    <row r="832" spans="1:11" ht="24">
      <c r="A832" s="134"/>
      <c r="B832" s="147"/>
      <c r="C832" s="13" t="s">
        <v>12</v>
      </c>
      <c r="D832" s="19">
        <v>44</v>
      </c>
      <c r="E832" s="19">
        <v>44</v>
      </c>
      <c r="F832" s="19">
        <v>44</v>
      </c>
      <c r="G832" s="49">
        <v>44</v>
      </c>
      <c r="H832" s="41">
        <f t="shared" si="248"/>
        <v>0</v>
      </c>
      <c r="I832" s="19">
        <v>44</v>
      </c>
      <c r="J832" s="19">
        <v>44</v>
      </c>
      <c r="K832" s="19">
        <v>44</v>
      </c>
    </row>
    <row r="833" spans="1:11">
      <c r="A833" s="134"/>
      <c r="B833" s="147"/>
      <c r="C833" s="14" t="s">
        <v>13</v>
      </c>
      <c r="D833" s="16">
        <f>SUM(D834:D839)</f>
        <v>489647</v>
      </c>
      <c r="E833" s="16">
        <f t="shared" ref="E833:G833" si="269">SUM(E834:E839)</f>
        <v>558300</v>
      </c>
      <c r="F833" s="16">
        <f t="shared" si="269"/>
        <v>558300</v>
      </c>
      <c r="G833" s="51">
        <f t="shared" si="269"/>
        <v>612740</v>
      </c>
      <c r="H833" s="38">
        <f t="shared" si="248"/>
        <v>54440</v>
      </c>
      <c r="I833" s="16">
        <f t="shared" ref="I833:K833" si="270">SUM(I834:I839)</f>
        <v>0</v>
      </c>
      <c r="J833" s="16">
        <f t="shared" si="270"/>
        <v>0</v>
      </c>
      <c r="K833" s="16">
        <f t="shared" si="270"/>
        <v>0</v>
      </c>
    </row>
    <row r="834" spans="1:11" ht="24">
      <c r="A834" s="134"/>
      <c r="B834" s="147"/>
      <c r="C834" s="5" t="s">
        <v>14</v>
      </c>
      <c r="D834" s="18">
        <v>306162</v>
      </c>
      <c r="E834" s="18">
        <v>334700</v>
      </c>
      <c r="F834" s="18">
        <v>334700</v>
      </c>
      <c r="G834" s="53">
        <v>337540</v>
      </c>
      <c r="H834" s="42">
        <f t="shared" si="248"/>
        <v>2840</v>
      </c>
      <c r="I834" s="18"/>
      <c r="J834" s="18"/>
      <c r="K834" s="18"/>
    </row>
    <row r="835" spans="1:11" ht="24">
      <c r="A835" s="134"/>
      <c r="B835" s="147"/>
      <c r="C835" s="5" t="s">
        <v>15</v>
      </c>
      <c r="D835" s="18">
        <v>183485</v>
      </c>
      <c r="E835" s="18">
        <v>223600</v>
      </c>
      <c r="F835" s="18">
        <v>223600</v>
      </c>
      <c r="G835" s="53">
        <f>275200</f>
        <v>275200</v>
      </c>
      <c r="H835" s="42">
        <f t="shared" si="248"/>
        <v>51600</v>
      </c>
      <c r="I835" s="18"/>
      <c r="J835" s="18"/>
      <c r="K835" s="18"/>
    </row>
    <row r="836" spans="1:11" ht="15" hidden="1" customHeight="1">
      <c r="A836" s="134"/>
      <c r="B836" s="147"/>
      <c r="C836" s="5" t="s">
        <v>17</v>
      </c>
      <c r="D836" s="18"/>
      <c r="E836" s="18"/>
      <c r="F836" s="18"/>
      <c r="G836" s="53"/>
      <c r="H836" s="42">
        <f t="shared" si="248"/>
        <v>0</v>
      </c>
      <c r="I836" s="18"/>
      <c r="J836" s="18"/>
      <c r="K836" s="18"/>
    </row>
    <row r="837" spans="1:11" ht="15" hidden="1" customHeight="1">
      <c r="A837" s="134"/>
      <c r="B837" s="147"/>
      <c r="C837" s="5" t="s">
        <v>18</v>
      </c>
      <c r="D837" s="18"/>
      <c r="E837" s="18"/>
      <c r="F837" s="18"/>
      <c r="G837" s="53"/>
      <c r="H837" s="42">
        <f t="shared" si="248"/>
        <v>0</v>
      </c>
      <c r="I837" s="18"/>
      <c r="J837" s="18"/>
      <c r="K837" s="18"/>
    </row>
    <row r="838" spans="1:11" ht="36" hidden="1" customHeight="1">
      <c r="A838" s="134"/>
      <c r="B838" s="147"/>
      <c r="C838" s="5" t="s">
        <v>16</v>
      </c>
      <c r="D838" s="18"/>
      <c r="E838" s="18"/>
      <c r="F838" s="18"/>
      <c r="G838" s="53"/>
      <c r="H838" s="42">
        <f t="shared" si="248"/>
        <v>0</v>
      </c>
      <c r="I838" s="18"/>
      <c r="J838" s="18"/>
      <c r="K838" s="18"/>
    </row>
    <row r="839" spans="1:11" ht="15" hidden="1" customHeight="1">
      <c r="A839" s="134"/>
      <c r="B839" s="147"/>
      <c r="C839" s="5" t="s">
        <v>19</v>
      </c>
      <c r="D839" s="18"/>
      <c r="E839" s="18"/>
      <c r="F839" s="18"/>
      <c r="G839" s="53"/>
      <c r="H839" s="42">
        <f t="shared" ref="H839:H902" si="271">G839-F839</f>
        <v>0</v>
      </c>
      <c r="I839" s="18"/>
      <c r="J839" s="18"/>
      <c r="K839" s="18"/>
    </row>
    <row r="840" spans="1:11" ht="36">
      <c r="A840" s="134"/>
      <c r="B840" s="147"/>
      <c r="C840" s="14" t="s">
        <v>20</v>
      </c>
      <c r="D840" s="16">
        <v>31640</v>
      </c>
      <c r="E840" s="16"/>
      <c r="F840" s="16"/>
      <c r="G840" s="51">
        <v>63000</v>
      </c>
      <c r="H840" s="38">
        <f t="shared" si="271"/>
        <v>63000</v>
      </c>
      <c r="I840" s="16"/>
      <c r="J840" s="16"/>
      <c r="K840" s="16"/>
    </row>
    <row r="841" spans="1:11" ht="15" customHeight="1">
      <c r="A841" s="134"/>
      <c r="B841" s="148"/>
      <c r="C841" s="14" t="s">
        <v>21</v>
      </c>
      <c r="D841" s="16"/>
      <c r="E841" s="16"/>
      <c r="F841" s="16"/>
      <c r="G841" s="51"/>
      <c r="H841" s="38">
        <f t="shared" si="271"/>
        <v>0</v>
      </c>
      <c r="I841" s="16"/>
      <c r="J841" s="16"/>
      <c r="K841" s="16"/>
    </row>
    <row r="842" spans="1:11">
      <c r="A842" s="134" t="s">
        <v>175</v>
      </c>
      <c r="B842" s="137" t="s">
        <v>169</v>
      </c>
      <c r="C842" s="6" t="s">
        <v>11</v>
      </c>
      <c r="D842" s="11">
        <f>SUM(D844,D851,D852)</f>
        <v>211910</v>
      </c>
      <c r="E842" s="11">
        <f t="shared" ref="E842:K842" si="272">SUM(E844,E851,E852)</f>
        <v>231000</v>
      </c>
      <c r="F842" s="11">
        <f t="shared" si="272"/>
        <v>231000</v>
      </c>
      <c r="G842" s="55">
        <f t="shared" si="272"/>
        <v>229350</v>
      </c>
      <c r="H842" s="43">
        <f t="shared" si="271"/>
        <v>-1650</v>
      </c>
      <c r="I842" s="11">
        <f t="shared" si="272"/>
        <v>0</v>
      </c>
      <c r="J842" s="11">
        <f t="shared" si="272"/>
        <v>0</v>
      </c>
      <c r="K842" s="11">
        <f t="shared" si="272"/>
        <v>0</v>
      </c>
    </row>
    <row r="843" spans="1:11" ht="24">
      <c r="A843" s="134"/>
      <c r="B843" s="147"/>
      <c r="C843" s="13" t="s">
        <v>12</v>
      </c>
      <c r="D843" s="19">
        <v>21</v>
      </c>
      <c r="E843" s="19">
        <v>21</v>
      </c>
      <c r="F843" s="19">
        <v>21</v>
      </c>
      <c r="G843" s="49">
        <v>21</v>
      </c>
      <c r="H843" s="41">
        <f t="shared" si="271"/>
        <v>0</v>
      </c>
      <c r="I843" s="19">
        <v>21</v>
      </c>
      <c r="J843" s="19">
        <v>21</v>
      </c>
      <c r="K843" s="19">
        <v>21</v>
      </c>
    </row>
    <row r="844" spans="1:11">
      <c r="A844" s="134"/>
      <c r="B844" s="147"/>
      <c r="C844" s="14" t="s">
        <v>13</v>
      </c>
      <c r="D844" s="16">
        <f>SUM(D845:D850)</f>
        <v>211910</v>
      </c>
      <c r="E844" s="16">
        <f t="shared" ref="E844:G844" si="273">SUM(E845:E850)</f>
        <v>231000</v>
      </c>
      <c r="F844" s="16">
        <f t="shared" si="273"/>
        <v>231000</v>
      </c>
      <c r="G844" s="51">
        <f t="shared" si="273"/>
        <v>229350</v>
      </c>
      <c r="H844" s="38">
        <f t="shared" si="271"/>
        <v>-1650</v>
      </c>
      <c r="I844" s="16">
        <f t="shared" ref="I844:K844" si="274">SUM(I845:I850)</f>
        <v>0</v>
      </c>
      <c r="J844" s="16">
        <f t="shared" si="274"/>
        <v>0</v>
      </c>
      <c r="K844" s="16">
        <f t="shared" si="274"/>
        <v>0</v>
      </c>
    </row>
    <row r="845" spans="1:11" ht="24">
      <c r="A845" s="134"/>
      <c r="B845" s="147"/>
      <c r="C845" s="5" t="s">
        <v>14</v>
      </c>
      <c r="D845" s="18">
        <v>164697</v>
      </c>
      <c r="E845" s="18">
        <v>166500</v>
      </c>
      <c r="F845" s="18">
        <v>166500</v>
      </c>
      <c r="G845" s="53">
        <v>169350</v>
      </c>
      <c r="H845" s="42">
        <f t="shared" si="271"/>
        <v>2850</v>
      </c>
      <c r="I845" s="18"/>
      <c r="J845" s="18"/>
      <c r="K845" s="18"/>
    </row>
    <row r="846" spans="1:11" ht="24">
      <c r="A846" s="134"/>
      <c r="B846" s="147"/>
      <c r="C846" s="5" t="s">
        <v>15</v>
      </c>
      <c r="D846" s="18">
        <v>47213</v>
      </c>
      <c r="E846" s="18">
        <v>64500</v>
      </c>
      <c r="F846" s="18">
        <v>64500</v>
      </c>
      <c r="G846" s="53">
        <f>64500-4500</f>
        <v>60000</v>
      </c>
      <c r="H846" s="42">
        <f t="shared" si="271"/>
        <v>-4500</v>
      </c>
      <c r="I846" s="18"/>
      <c r="J846" s="18"/>
      <c r="K846" s="18"/>
    </row>
    <row r="847" spans="1:11" ht="15" hidden="1" customHeight="1">
      <c r="A847" s="134"/>
      <c r="B847" s="147"/>
      <c r="C847" s="5" t="s">
        <v>17</v>
      </c>
      <c r="D847" s="18"/>
      <c r="E847" s="18"/>
      <c r="F847" s="18"/>
      <c r="G847" s="53"/>
      <c r="H847" s="42">
        <f t="shared" si="271"/>
        <v>0</v>
      </c>
      <c r="I847" s="18"/>
      <c r="J847" s="18"/>
      <c r="K847" s="18"/>
    </row>
    <row r="848" spans="1:11" ht="15" hidden="1" customHeight="1">
      <c r="A848" s="134"/>
      <c r="B848" s="147"/>
      <c r="C848" s="5" t="s">
        <v>18</v>
      </c>
      <c r="D848" s="18"/>
      <c r="E848" s="18"/>
      <c r="F848" s="18"/>
      <c r="G848" s="53"/>
      <c r="H848" s="42">
        <f t="shared" si="271"/>
        <v>0</v>
      </c>
      <c r="I848" s="18"/>
      <c r="J848" s="18"/>
      <c r="K848" s="18"/>
    </row>
    <row r="849" spans="1:11" ht="36" hidden="1" customHeight="1">
      <c r="A849" s="134"/>
      <c r="B849" s="147"/>
      <c r="C849" s="5" t="s">
        <v>16</v>
      </c>
      <c r="D849" s="18"/>
      <c r="E849" s="18"/>
      <c r="F849" s="18"/>
      <c r="G849" s="53"/>
      <c r="H849" s="42">
        <f t="shared" si="271"/>
        <v>0</v>
      </c>
      <c r="I849" s="18"/>
      <c r="J849" s="18"/>
      <c r="K849" s="18"/>
    </row>
    <row r="850" spans="1:11" ht="15" hidden="1" customHeight="1">
      <c r="A850" s="134"/>
      <c r="B850" s="147"/>
      <c r="C850" s="5" t="s">
        <v>19</v>
      </c>
      <c r="D850" s="18"/>
      <c r="E850" s="18"/>
      <c r="F850" s="18"/>
      <c r="G850" s="53"/>
      <c r="H850" s="42">
        <f t="shared" si="271"/>
        <v>0</v>
      </c>
      <c r="I850" s="18"/>
      <c r="J850" s="18"/>
      <c r="K850" s="18"/>
    </row>
    <row r="851" spans="1:11" ht="36" hidden="1" customHeight="1">
      <c r="A851" s="134"/>
      <c r="B851" s="147"/>
      <c r="C851" s="14" t="s">
        <v>20</v>
      </c>
      <c r="D851" s="16"/>
      <c r="E851" s="16"/>
      <c r="F851" s="16"/>
      <c r="G851" s="51"/>
      <c r="H851" s="38">
        <f t="shared" si="271"/>
        <v>0</v>
      </c>
      <c r="I851" s="16"/>
      <c r="J851" s="16"/>
      <c r="K851" s="16"/>
    </row>
    <row r="852" spans="1:11" ht="24" hidden="1" customHeight="1">
      <c r="A852" s="134"/>
      <c r="B852" s="148"/>
      <c r="C852" s="14" t="s">
        <v>21</v>
      </c>
      <c r="D852" s="16"/>
      <c r="E852" s="16"/>
      <c r="F852" s="16"/>
      <c r="G852" s="51"/>
      <c r="H852" s="38">
        <f t="shared" si="271"/>
        <v>0</v>
      </c>
      <c r="I852" s="16"/>
      <c r="J852" s="16"/>
      <c r="K852" s="16"/>
    </row>
    <row r="853" spans="1:11">
      <c r="A853" s="134" t="s">
        <v>176</v>
      </c>
      <c r="B853" s="137" t="s">
        <v>170</v>
      </c>
      <c r="C853" s="6" t="s">
        <v>11</v>
      </c>
      <c r="D853" s="11">
        <f>SUM(D855,D862,D863)</f>
        <v>119850</v>
      </c>
      <c r="E853" s="11">
        <f t="shared" ref="E853:K853" si="275">SUM(E855,E862,E863)</f>
        <v>125900</v>
      </c>
      <c r="F853" s="11">
        <f t="shared" si="275"/>
        <v>125900</v>
      </c>
      <c r="G853" s="55">
        <f t="shared" si="275"/>
        <v>126020</v>
      </c>
      <c r="H853" s="43">
        <f t="shared" si="271"/>
        <v>120</v>
      </c>
      <c r="I853" s="11">
        <f t="shared" si="275"/>
        <v>0</v>
      </c>
      <c r="J853" s="11">
        <f t="shared" si="275"/>
        <v>0</v>
      </c>
      <c r="K853" s="11">
        <f t="shared" si="275"/>
        <v>0</v>
      </c>
    </row>
    <row r="854" spans="1:11" ht="24">
      <c r="A854" s="134"/>
      <c r="B854" s="147"/>
      <c r="C854" s="13" t="s">
        <v>12</v>
      </c>
      <c r="D854" s="19">
        <v>8</v>
      </c>
      <c r="E854" s="19">
        <v>8</v>
      </c>
      <c r="F854" s="19">
        <v>8</v>
      </c>
      <c r="G854" s="49">
        <v>8</v>
      </c>
      <c r="H854" s="41">
        <f t="shared" si="271"/>
        <v>0</v>
      </c>
      <c r="I854" s="19">
        <v>8</v>
      </c>
      <c r="J854" s="19">
        <v>8</v>
      </c>
      <c r="K854" s="19">
        <v>8</v>
      </c>
    </row>
    <row r="855" spans="1:11">
      <c r="A855" s="134"/>
      <c r="B855" s="147"/>
      <c r="C855" s="14" t="s">
        <v>13</v>
      </c>
      <c r="D855" s="16">
        <f>SUM(D856:D861)</f>
        <v>116343</v>
      </c>
      <c r="E855" s="16">
        <f t="shared" ref="E855:G855" si="276">SUM(E856:E861)</f>
        <v>125900</v>
      </c>
      <c r="F855" s="16">
        <f t="shared" si="276"/>
        <v>125900</v>
      </c>
      <c r="G855" s="51">
        <f t="shared" si="276"/>
        <v>126020</v>
      </c>
      <c r="H855" s="38">
        <f t="shared" si="271"/>
        <v>120</v>
      </c>
      <c r="I855" s="16">
        <f t="shared" ref="I855:K855" si="277">SUM(I856:I861)</f>
        <v>0</v>
      </c>
      <c r="J855" s="16">
        <f t="shared" si="277"/>
        <v>0</v>
      </c>
      <c r="K855" s="16">
        <f t="shared" si="277"/>
        <v>0</v>
      </c>
    </row>
    <row r="856" spans="1:11" ht="24">
      <c r="A856" s="134"/>
      <c r="B856" s="147"/>
      <c r="C856" s="5" t="s">
        <v>14</v>
      </c>
      <c r="D856" s="18">
        <v>58320</v>
      </c>
      <c r="E856" s="18">
        <v>58300</v>
      </c>
      <c r="F856" s="18">
        <v>58320</v>
      </c>
      <c r="G856" s="53">
        <v>58320</v>
      </c>
      <c r="H856" s="42">
        <f t="shared" si="271"/>
        <v>0</v>
      </c>
      <c r="I856" s="18"/>
      <c r="J856" s="18"/>
      <c r="K856" s="18"/>
    </row>
    <row r="857" spans="1:11" ht="24">
      <c r="A857" s="134"/>
      <c r="B857" s="147"/>
      <c r="C857" s="5" t="s">
        <v>15</v>
      </c>
      <c r="D857" s="18">
        <v>58023</v>
      </c>
      <c r="E857" s="18">
        <v>67600</v>
      </c>
      <c r="F857" s="18">
        <v>67580</v>
      </c>
      <c r="G857" s="53">
        <v>67700</v>
      </c>
      <c r="H857" s="42">
        <f t="shared" si="271"/>
        <v>120</v>
      </c>
      <c r="I857" s="18"/>
      <c r="J857" s="18"/>
      <c r="K857" s="18"/>
    </row>
    <row r="858" spans="1:11" ht="15" hidden="1" customHeight="1">
      <c r="A858" s="134"/>
      <c r="B858" s="147"/>
      <c r="C858" s="5" t="s">
        <v>17</v>
      </c>
      <c r="D858" s="18"/>
      <c r="E858" s="18"/>
      <c r="F858" s="18"/>
      <c r="G858" s="53"/>
      <c r="H858" s="42">
        <f t="shared" si="271"/>
        <v>0</v>
      </c>
      <c r="I858" s="18"/>
      <c r="J858" s="18"/>
      <c r="K858" s="18"/>
    </row>
    <row r="859" spans="1:11" ht="15" hidden="1" customHeight="1">
      <c r="A859" s="134"/>
      <c r="B859" s="147"/>
      <c r="C859" s="5" t="s">
        <v>18</v>
      </c>
      <c r="D859" s="18"/>
      <c r="E859" s="18"/>
      <c r="F859" s="18"/>
      <c r="G859" s="53"/>
      <c r="H859" s="42">
        <f t="shared" si="271"/>
        <v>0</v>
      </c>
      <c r="I859" s="18"/>
      <c r="J859" s="18"/>
      <c r="K859" s="18"/>
    </row>
    <row r="860" spans="1:11" ht="36" hidden="1" customHeight="1">
      <c r="A860" s="134"/>
      <c r="B860" s="147"/>
      <c r="C860" s="5" t="s">
        <v>16</v>
      </c>
      <c r="D860" s="18"/>
      <c r="E860" s="18"/>
      <c r="F860" s="18"/>
      <c r="G860" s="53"/>
      <c r="H860" s="42">
        <f t="shared" si="271"/>
        <v>0</v>
      </c>
      <c r="I860" s="18"/>
      <c r="J860" s="18"/>
      <c r="K860" s="18"/>
    </row>
    <row r="861" spans="1:11" ht="15" hidden="1" customHeight="1">
      <c r="A861" s="134"/>
      <c r="B861" s="147"/>
      <c r="C861" s="5" t="s">
        <v>19</v>
      </c>
      <c r="D861" s="18"/>
      <c r="E861" s="18"/>
      <c r="F861" s="18"/>
      <c r="G861" s="53"/>
      <c r="H861" s="42">
        <f t="shared" si="271"/>
        <v>0</v>
      </c>
      <c r="I861" s="18"/>
      <c r="J861" s="18"/>
      <c r="K861" s="18"/>
    </row>
    <row r="862" spans="1:11" ht="24" customHeight="1">
      <c r="A862" s="134"/>
      <c r="B862" s="147"/>
      <c r="C862" s="14" t="s">
        <v>20</v>
      </c>
      <c r="D862" s="16">
        <v>3335</v>
      </c>
      <c r="E862" s="16"/>
      <c r="F862" s="16"/>
      <c r="G862" s="51"/>
      <c r="H862" s="38">
        <f t="shared" si="271"/>
        <v>0</v>
      </c>
      <c r="I862" s="16"/>
      <c r="J862" s="16"/>
      <c r="K862" s="16"/>
    </row>
    <row r="863" spans="1:11" ht="24.75" thickBot="1">
      <c r="A863" s="136"/>
      <c r="B863" s="147"/>
      <c r="C863" s="20" t="s">
        <v>21</v>
      </c>
      <c r="D863" s="21">
        <v>172</v>
      </c>
      <c r="E863" s="21"/>
      <c r="F863" s="21"/>
      <c r="G863" s="67"/>
      <c r="H863" s="44">
        <f t="shared" si="271"/>
        <v>0</v>
      </c>
      <c r="I863" s="21"/>
      <c r="J863" s="21"/>
      <c r="K863" s="21"/>
    </row>
    <row r="864" spans="1:11">
      <c r="A864" s="138" t="s">
        <v>183</v>
      </c>
      <c r="B864" s="141" t="s">
        <v>172</v>
      </c>
      <c r="C864" s="8" t="s">
        <v>11</v>
      </c>
      <c r="D864" s="10">
        <f>SUM(D866,D873,D874)</f>
        <v>8746123</v>
      </c>
      <c r="E864" s="10">
        <f t="shared" ref="E864:K864" si="278">SUM(E866,E873,E874)</f>
        <v>8721800</v>
      </c>
      <c r="F864" s="10">
        <f t="shared" si="278"/>
        <v>8649540</v>
      </c>
      <c r="G864" s="47">
        <f t="shared" si="278"/>
        <v>9505040</v>
      </c>
      <c r="H864" s="36">
        <f t="shared" si="271"/>
        <v>855500</v>
      </c>
      <c r="I864" s="10">
        <f t="shared" si="278"/>
        <v>1863900</v>
      </c>
      <c r="J864" s="10">
        <f t="shared" si="278"/>
        <v>2236600</v>
      </c>
      <c r="K864" s="10">
        <f t="shared" si="278"/>
        <v>2236600</v>
      </c>
    </row>
    <row r="865" spans="1:11" ht="24">
      <c r="A865" s="139"/>
      <c r="B865" s="142"/>
      <c r="C865" s="13" t="s">
        <v>12</v>
      </c>
      <c r="D865" s="19">
        <f>SUM(D876,D887,D898,D909,D920,D931)</f>
        <v>769</v>
      </c>
      <c r="E865" s="19">
        <f t="shared" ref="E865:H865" si="279">SUM(E876,E887,E898,E909,E920,E931)</f>
        <v>777</v>
      </c>
      <c r="F865" s="19">
        <f t="shared" si="279"/>
        <v>777</v>
      </c>
      <c r="G865" s="49">
        <f t="shared" si="279"/>
        <v>784</v>
      </c>
      <c r="H865" s="41">
        <f t="shared" si="279"/>
        <v>7</v>
      </c>
      <c r="I865" s="19">
        <f t="shared" ref="I865:K865" si="280">SUM(I876,I887,I898,I909,I920,I931,I942)</f>
        <v>777</v>
      </c>
      <c r="J865" s="19">
        <f t="shared" si="280"/>
        <v>777</v>
      </c>
      <c r="K865" s="19">
        <f t="shared" si="280"/>
        <v>777</v>
      </c>
    </row>
    <row r="866" spans="1:11">
      <c r="A866" s="139"/>
      <c r="B866" s="142"/>
      <c r="C866" s="14" t="s">
        <v>13</v>
      </c>
      <c r="D866" s="16">
        <f>SUM(D867:D872)</f>
        <v>8070194</v>
      </c>
      <c r="E866" s="16">
        <f t="shared" ref="E866:G866" si="281">SUM(E867:E872)</f>
        <v>8671500</v>
      </c>
      <c r="F866" s="16">
        <f t="shared" si="281"/>
        <v>8649540</v>
      </c>
      <c r="G866" s="51">
        <f t="shared" si="281"/>
        <v>9323140</v>
      </c>
      <c r="H866" s="38">
        <f t="shared" si="271"/>
        <v>673600</v>
      </c>
      <c r="I866" s="16">
        <f t="shared" ref="I866:K866" si="282">SUM(I867:I872)</f>
        <v>1863900</v>
      </c>
      <c r="J866" s="16">
        <f t="shared" si="282"/>
        <v>2236600</v>
      </c>
      <c r="K866" s="16">
        <f t="shared" si="282"/>
        <v>2236600</v>
      </c>
    </row>
    <row r="867" spans="1:11" ht="24">
      <c r="A867" s="139"/>
      <c r="B867" s="142"/>
      <c r="C867" s="5" t="s">
        <v>14</v>
      </c>
      <c r="D867" s="18">
        <f>SUM(D878,D889,D900,D911,D922,D933)</f>
        <v>5988529</v>
      </c>
      <c r="E867" s="18">
        <f t="shared" ref="E867:H872" si="283">SUM(E878,E889,E900,E911,E922,E933)</f>
        <v>6291376</v>
      </c>
      <c r="F867" s="18">
        <f t="shared" si="283"/>
        <v>6293299</v>
      </c>
      <c r="G867" s="53">
        <f t="shared" si="283"/>
        <v>6534190</v>
      </c>
      <c r="H867" s="42">
        <f t="shared" si="283"/>
        <v>240891</v>
      </c>
      <c r="I867" s="18">
        <f t="shared" ref="I867:K874" si="284">SUM(I878,I889,I900,I911,I922,I933,I944)</f>
        <v>1124000</v>
      </c>
      <c r="J867" s="18">
        <f t="shared" si="284"/>
        <v>1124000</v>
      </c>
      <c r="K867" s="18">
        <f t="shared" si="284"/>
        <v>1124000</v>
      </c>
    </row>
    <row r="868" spans="1:11" ht="24">
      <c r="A868" s="139"/>
      <c r="B868" s="142"/>
      <c r="C868" s="5" t="s">
        <v>15</v>
      </c>
      <c r="D868" s="18">
        <f t="shared" ref="D868:H874" si="285">SUM(D879,D890,D901,D912,D923,D934)</f>
        <v>2079666</v>
      </c>
      <c r="E868" s="18">
        <f t="shared" si="283"/>
        <v>2376520</v>
      </c>
      <c r="F868" s="18">
        <f t="shared" si="283"/>
        <v>2353041</v>
      </c>
      <c r="G868" s="53">
        <f t="shared" si="283"/>
        <v>2783650</v>
      </c>
      <c r="H868" s="42">
        <f t="shared" si="283"/>
        <v>430609</v>
      </c>
      <c r="I868" s="18">
        <f t="shared" si="284"/>
        <v>739900</v>
      </c>
      <c r="J868" s="18">
        <f t="shared" si="284"/>
        <v>1112600</v>
      </c>
      <c r="K868" s="18">
        <f t="shared" si="284"/>
        <v>1112600</v>
      </c>
    </row>
    <row r="869" spans="1:11" ht="15" hidden="1" customHeight="1">
      <c r="A869" s="139"/>
      <c r="B869" s="142"/>
      <c r="C869" s="5" t="s">
        <v>17</v>
      </c>
      <c r="D869" s="18">
        <f t="shared" si="285"/>
        <v>0</v>
      </c>
      <c r="E869" s="18">
        <f t="shared" si="283"/>
        <v>0</v>
      </c>
      <c r="F869" s="18">
        <f t="shared" si="283"/>
        <v>0</v>
      </c>
      <c r="G869" s="53">
        <f t="shared" si="283"/>
        <v>0</v>
      </c>
      <c r="H869" s="42">
        <f t="shared" si="283"/>
        <v>0</v>
      </c>
      <c r="I869" s="18">
        <f t="shared" si="284"/>
        <v>0</v>
      </c>
      <c r="J869" s="18">
        <f t="shared" si="284"/>
        <v>0</v>
      </c>
      <c r="K869" s="18">
        <f t="shared" si="284"/>
        <v>0</v>
      </c>
    </row>
    <row r="870" spans="1:11" ht="15" hidden="1" customHeight="1">
      <c r="A870" s="139"/>
      <c r="B870" s="142"/>
      <c r="C870" s="5" t="s">
        <v>18</v>
      </c>
      <c r="D870" s="18">
        <f t="shared" si="285"/>
        <v>0</v>
      </c>
      <c r="E870" s="18">
        <f t="shared" si="283"/>
        <v>0</v>
      </c>
      <c r="F870" s="18">
        <f t="shared" si="283"/>
        <v>0</v>
      </c>
      <c r="G870" s="53">
        <f t="shared" si="283"/>
        <v>0</v>
      </c>
      <c r="H870" s="42">
        <f t="shared" si="283"/>
        <v>0</v>
      </c>
      <c r="I870" s="18">
        <f t="shared" si="284"/>
        <v>0</v>
      </c>
      <c r="J870" s="18">
        <f t="shared" si="284"/>
        <v>0</v>
      </c>
      <c r="K870" s="18">
        <f t="shared" si="284"/>
        <v>0</v>
      </c>
    </row>
    <row r="871" spans="1:11" ht="27.75" customHeight="1">
      <c r="A871" s="139"/>
      <c r="B871" s="142"/>
      <c r="C871" s="5" t="s">
        <v>16</v>
      </c>
      <c r="D871" s="18">
        <f t="shared" si="285"/>
        <v>369</v>
      </c>
      <c r="E871" s="18">
        <f t="shared" si="283"/>
        <v>1404</v>
      </c>
      <c r="F871" s="18">
        <f t="shared" si="283"/>
        <v>0</v>
      </c>
      <c r="G871" s="53">
        <f t="shared" si="283"/>
        <v>0</v>
      </c>
      <c r="H871" s="42">
        <f t="shared" si="283"/>
        <v>0</v>
      </c>
      <c r="I871" s="18">
        <f t="shared" si="284"/>
        <v>0</v>
      </c>
      <c r="J871" s="18">
        <f t="shared" si="284"/>
        <v>0</v>
      </c>
      <c r="K871" s="18">
        <f t="shared" si="284"/>
        <v>0</v>
      </c>
    </row>
    <row r="872" spans="1:11">
      <c r="A872" s="139"/>
      <c r="B872" s="142"/>
      <c r="C872" s="5" t="s">
        <v>19</v>
      </c>
      <c r="D872" s="18">
        <f t="shared" si="285"/>
        <v>1630</v>
      </c>
      <c r="E872" s="18">
        <f t="shared" si="283"/>
        <v>2200</v>
      </c>
      <c r="F872" s="18">
        <f t="shared" si="283"/>
        <v>3200</v>
      </c>
      <c r="G872" s="53">
        <f t="shared" si="283"/>
        <v>5300</v>
      </c>
      <c r="H872" s="42">
        <f t="shared" si="283"/>
        <v>2100</v>
      </c>
      <c r="I872" s="18">
        <f t="shared" si="284"/>
        <v>0</v>
      </c>
      <c r="J872" s="18">
        <f t="shared" si="284"/>
        <v>0</v>
      </c>
      <c r="K872" s="18">
        <f t="shared" si="284"/>
        <v>0</v>
      </c>
    </row>
    <row r="873" spans="1:11" ht="24.75" customHeight="1">
      <c r="A873" s="139"/>
      <c r="B873" s="142"/>
      <c r="C873" s="14" t="s">
        <v>20</v>
      </c>
      <c r="D873" s="16">
        <f t="shared" si="285"/>
        <v>672773</v>
      </c>
      <c r="E873" s="16">
        <f t="shared" si="285"/>
        <v>50300</v>
      </c>
      <c r="F873" s="16">
        <f t="shared" si="285"/>
        <v>0</v>
      </c>
      <c r="G873" s="51">
        <f t="shared" si="285"/>
        <v>181900</v>
      </c>
      <c r="H873" s="38">
        <f t="shared" si="285"/>
        <v>181900</v>
      </c>
      <c r="I873" s="16">
        <f t="shared" si="284"/>
        <v>0</v>
      </c>
      <c r="J873" s="16">
        <f t="shared" si="284"/>
        <v>0</v>
      </c>
      <c r="K873" s="16">
        <f t="shared" si="284"/>
        <v>0</v>
      </c>
    </row>
    <row r="874" spans="1:11" ht="24.75" thickBot="1">
      <c r="A874" s="140"/>
      <c r="B874" s="143"/>
      <c r="C874" s="15" t="s">
        <v>21</v>
      </c>
      <c r="D874" s="17">
        <f t="shared" si="285"/>
        <v>3156</v>
      </c>
      <c r="E874" s="17">
        <f t="shared" si="285"/>
        <v>0</v>
      </c>
      <c r="F874" s="17">
        <f t="shared" si="285"/>
        <v>0</v>
      </c>
      <c r="G874" s="65">
        <f t="shared" si="285"/>
        <v>0</v>
      </c>
      <c r="H874" s="40">
        <f t="shared" si="285"/>
        <v>0</v>
      </c>
      <c r="I874" s="17">
        <f t="shared" si="284"/>
        <v>0</v>
      </c>
      <c r="J874" s="17">
        <f t="shared" si="284"/>
        <v>0</v>
      </c>
      <c r="K874" s="17">
        <f t="shared" si="284"/>
        <v>0</v>
      </c>
    </row>
    <row r="875" spans="1:11" ht="15" customHeight="1">
      <c r="A875" s="144" t="s">
        <v>184</v>
      </c>
      <c r="B875" s="145" t="s">
        <v>177</v>
      </c>
      <c r="C875" s="8" t="s">
        <v>11</v>
      </c>
      <c r="D875" s="10">
        <f>SUM(D877,D884,D885)</f>
        <v>823139</v>
      </c>
      <c r="E875" s="10">
        <f t="shared" ref="E875:K875" si="286">SUM(E877,E884,E885)</f>
        <v>606800</v>
      </c>
      <c r="F875" s="10">
        <f t="shared" si="286"/>
        <v>606800</v>
      </c>
      <c r="G875" s="47">
        <f t="shared" si="286"/>
        <v>705510</v>
      </c>
      <c r="H875" s="36">
        <f t="shared" si="271"/>
        <v>98710</v>
      </c>
      <c r="I875" s="10">
        <f t="shared" si="286"/>
        <v>0</v>
      </c>
      <c r="J875" s="10">
        <f t="shared" si="286"/>
        <v>0</v>
      </c>
      <c r="K875" s="10">
        <f t="shared" si="286"/>
        <v>0</v>
      </c>
    </row>
    <row r="876" spans="1:11" ht="24">
      <c r="A876" s="134"/>
      <c r="B876" s="135"/>
      <c r="C876" s="13" t="s">
        <v>12</v>
      </c>
      <c r="D876" s="19">
        <v>68</v>
      </c>
      <c r="E876" s="19">
        <v>68</v>
      </c>
      <c r="F876" s="19">
        <v>68</v>
      </c>
      <c r="G876" s="49">
        <v>71</v>
      </c>
      <c r="H876" s="41">
        <f t="shared" si="271"/>
        <v>3</v>
      </c>
      <c r="I876" s="19">
        <v>68</v>
      </c>
      <c r="J876" s="19">
        <v>68</v>
      </c>
      <c r="K876" s="19">
        <v>68</v>
      </c>
    </row>
    <row r="877" spans="1:11" ht="21" customHeight="1">
      <c r="A877" s="134"/>
      <c r="B877" s="135"/>
      <c r="C877" s="14" t="s">
        <v>13</v>
      </c>
      <c r="D877" s="16">
        <f>SUM(D878:D883)</f>
        <v>596303</v>
      </c>
      <c r="E877" s="16">
        <f t="shared" ref="E877:G877" si="287">SUM(E878:E883)</f>
        <v>606800</v>
      </c>
      <c r="F877" s="16">
        <f t="shared" si="287"/>
        <v>606800</v>
      </c>
      <c r="G877" s="51">
        <f t="shared" si="287"/>
        <v>645510</v>
      </c>
      <c r="H877" s="38">
        <f t="shared" si="271"/>
        <v>38710</v>
      </c>
      <c r="I877" s="16">
        <f t="shared" ref="I877:K877" si="288">SUM(I878:I883)</f>
        <v>0</v>
      </c>
      <c r="J877" s="16">
        <f t="shared" si="288"/>
        <v>0</v>
      </c>
      <c r="K877" s="16">
        <f t="shared" si="288"/>
        <v>0</v>
      </c>
    </row>
    <row r="878" spans="1:11" ht="24">
      <c r="A878" s="134"/>
      <c r="B878" s="135"/>
      <c r="C878" s="5" t="s">
        <v>14</v>
      </c>
      <c r="D878" s="18">
        <v>527672</v>
      </c>
      <c r="E878" s="18">
        <v>531800</v>
      </c>
      <c r="F878" s="18">
        <v>531800</v>
      </c>
      <c r="G878" s="53">
        <v>550510</v>
      </c>
      <c r="H878" s="42">
        <f t="shared" si="271"/>
        <v>18710</v>
      </c>
      <c r="I878" s="18"/>
      <c r="J878" s="18"/>
      <c r="K878" s="18"/>
    </row>
    <row r="879" spans="1:11" ht="24">
      <c r="A879" s="134"/>
      <c r="B879" s="135"/>
      <c r="C879" s="5" t="s">
        <v>15</v>
      </c>
      <c r="D879" s="18">
        <v>68027</v>
      </c>
      <c r="E879" s="18">
        <v>75000</v>
      </c>
      <c r="F879" s="18">
        <v>75000</v>
      </c>
      <c r="G879" s="53">
        <v>95000</v>
      </c>
      <c r="H879" s="42">
        <f t="shared" si="271"/>
        <v>20000</v>
      </c>
      <c r="I879" s="18"/>
      <c r="J879" s="18"/>
      <c r="K879" s="18"/>
    </row>
    <row r="880" spans="1:11" ht="15" hidden="1" customHeight="1">
      <c r="A880" s="134"/>
      <c r="B880" s="135"/>
      <c r="C880" s="5" t="s">
        <v>17</v>
      </c>
      <c r="D880" s="18"/>
      <c r="E880" s="18"/>
      <c r="F880" s="18"/>
      <c r="G880" s="53"/>
      <c r="H880" s="42">
        <f t="shared" si="271"/>
        <v>0</v>
      </c>
      <c r="I880" s="18"/>
      <c r="J880" s="18"/>
      <c r="K880" s="18"/>
    </row>
    <row r="881" spans="1:11" ht="15" hidden="1" customHeight="1">
      <c r="A881" s="134"/>
      <c r="B881" s="135"/>
      <c r="C881" s="5" t="s">
        <v>18</v>
      </c>
      <c r="D881" s="18"/>
      <c r="E881" s="18"/>
      <c r="F881" s="18"/>
      <c r="G881" s="53"/>
      <c r="H881" s="42">
        <f t="shared" si="271"/>
        <v>0</v>
      </c>
      <c r="I881" s="18"/>
      <c r="J881" s="18"/>
      <c r="K881" s="18"/>
    </row>
    <row r="882" spans="1:11" ht="36" hidden="1" customHeight="1">
      <c r="A882" s="134"/>
      <c r="B882" s="135"/>
      <c r="C882" s="5" t="s">
        <v>16</v>
      </c>
      <c r="D882" s="18"/>
      <c r="E882" s="18"/>
      <c r="F882" s="18"/>
      <c r="G882" s="53"/>
      <c r="H882" s="42">
        <f t="shared" si="271"/>
        <v>0</v>
      </c>
      <c r="I882" s="18"/>
      <c r="J882" s="18"/>
      <c r="K882" s="18"/>
    </row>
    <row r="883" spans="1:11" ht="21" customHeight="1">
      <c r="A883" s="134"/>
      <c r="B883" s="135"/>
      <c r="C883" s="5" t="s">
        <v>19</v>
      </c>
      <c r="D883" s="18">
        <v>604</v>
      </c>
      <c r="E883" s="18"/>
      <c r="F883" s="18"/>
      <c r="G883" s="53"/>
      <c r="H883" s="42">
        <f t="shared" si="271"/>
        <v>0</v>
      </c>
      <c r="I883" s="18"/>
      <c r="J883" s="18"/>
      <c r="K883" s="18"/>
    </row>
    <row r="884" spans="1:11" ht="36">
      <c r="A884" s="134"/>
      <c r="B884" s="135"/>
      <c r="C884" s="14" t="s">
        <v>20</v>
      </c>
      <c r="D884" s="16">
        <v>226836</v>
      </c>
      <c r="E884" s="16"/>
      <c r="F884" s="16"/>
      <c r="G884" s="51">
        <v>60000</v>
      </c>
      <c r="H884" s="38">
        <f t="shared" si="271"/>
        <v>60000</v>
      </c>
      <c r="I884" s="16"/>
      <c r="J884" s="16"/>
      <c r="K884" s="16"/>
    </row>
    <row r="885" spans="1:11" ht="24" hidden="1" customHeight="1">
      <c r="A885" s="134"/>
      <c r="B885" s="135"/>
      <c r="C885" s="14" t="s">
        <v>21</v>
      </c>
      <c r="D885" s="16"/>
      <c r="E885" s="16"/>
      <c r="F885" s="16"/>
      <c r="G885" s="51"/>
      <c r="H885" s="38">
        <f t="shared" si="271"/>
        <v>0</v>
      </c>
      <c r="I885" s="16"/>
      <c r="J885" s="16"/>
      <c r="K885" s="16"/>
    </row>
    <row r="886" spans="1:11" ht="23.25" customHeight="1">
      <c r="A886" s="134" t="s">
        <v>185</v>
      </c>
      <c r="B886" s="135" t="s">
        <v>178</v>
      </c>
      <c r="C886" s="6" t="s">
        <v>11</v>
      </c>
      <c r="D886" s="11">
        <f>SUM(D888,D895,D896)</f>
        <v>1274774</v>
      </c>
      <c r="E886" s="11">
        <f t="shared" ref="E886:K886" si="289">SUM(E888,E895,E896)</f>
        <v>1454800</v>
      </c>
      <c r="F886" s="11">
        <f t="shared" si="289"/>
        <v>1412500</v>
      </c>
      <c r="G886" s="55">
        <f t="shared" si="289"/>
        <v>1520800</v>
      </c>
      <c r="H886" s="43">
        <f t="shared" si="271"/>
        <v>108300</v>
      </c>
      <c r="I886" s="11">
        <f t="shared" si="289"/>
        <v>0</v>
      </c>
      <c r="J886" s="11">
        <f t="shared" si="289"/>
        <v>0</v>
      </c>
      <c r="K886" s="11">
        <f t="shared" si="289"/>
        <v>0</v>
      </c>
    </row>
    <row r="887" spans="1:11" ht="29.25" customHeight="1">
      <c r="A887" s="134"/>
      <c r="B887" s="135"/>
      <c r="C887" s="13" t="s">
        <v>12</v>
      </c>
      <c r="D887" s="19">
        <v>119</v>
      </c>
      <c r="E887" s="19">
        <v>127</v>
      </c>
      <c r="F887" s="19">
        <v>127</v>
      </c>
      <c r="G887" s="49">
        <v>128</v>
      </c>
      <c r="H887" s="41">
        <f t="shared" si="271"/>
        <v>1</v>
      </c>
      <c r="I887" s="19">
        <v>127</v>
      </c>
      <c r="J887" s="19">
        <v>127</v>
      </c>
      <c r="K887" s="19">
        <v>127</v>
      </c>
    </row>
    <row r="888" spans="1:11" ht="18" customHeight="1">
      <c r="A888" s="134"/>
      <c r="B888" s="135"/>
      <c r="C888" s="14" t="s">
        <v>13</v>
      </c>
      <c r="D888" s="16">
        <f>SUM(D889:D894)</f>
        <v>1130926</v>
      </c>
      <c r="E888" s="16">
        <f t="shared" ref="E888:G888" si="290">SUM(E889:E894)</f>
        <v>1412500</v>
      </c>
      <c r="F888" s="16">
        <f t="shared" si="290"/>
        <v>1412500</v>
      </c>
      <c r="G888" s="51">
        <f t="shared" si="290"/>
        <v>1412400</v>
      </c>
      <c r="H888" s="38">
        <f t="shared" si="271"/>
        <v>-100</v>
      </c>
      <c r="I888" s="16">
        <f t="shared" ref="I888:K888" si="291">SUM(I889:I894)</f>
        <v>0</v>
      </c>
      <c r="J888" s="16">
        <f t="shared" si="291"/>
        <v>0</v>
      </c>
      <c r="K888" s="16">
        <f t="shared" si="291"/>
        <v>0</v>
      </c>
    </row>
    <row r="889" spans="1:11" ht="24">
      <c r="A889" s="134"/>
      <c r="B889" s="135"/>
      <c r="C889" s="5" t="s">
        <v>14</v>
      </c>
      <c r="D889" s="18">
        <v>919686</v>
      </c>
      <c r="E889" s="18">
        <f>1057100+5280</f>
        <v>1062380</v>
      </c>
      <c r="F889" s="18">
        <v>1062864</v>
      </c>
      <c r="G889" s="53">
        <f>1069630+7920</f>
        <v>1077550</v>
      </c>
      <c r="H889" s="42">
        <f t="shared" si="271"/>
        <v>14686</v>
      </c>
      <c r="I889" s="18"/>
      <c r="J889" s="18"/>
      <c r="K889" s="18"/>
    </row>
    <row r="890" spans="1:11" ht="24">
      <c r="A890" s="134"/>
      <c r="B890" s="135"/>
      <c r="C890" s="5" t="s">
        <v>15</v>
      </c>
      <c r="D890" s="18">
        <v>211240</v>
      </c>
      <c r="E890" s="18">
        <f>355200-5280</f>
        <v>349920</v>
      </c>
      <c r="F890" s="18">
        <v>349436</v>
      </c>
      <c r="G890" s="53">
        <v>334650</v>
      </c>
      <c r="H890" s="42">
        <f t="shared" si="271"/>
        <v>-14786</v>
      </c>
      <c r="I890" s="18"/>
      <c r="J890" s="18"/>
      <c r="K890" s="18"/>
    </row>
    <row r="891" spans="1:11" ht="15" hidden="1" customHeight="1">
      <c r="A891" s="134"/>
      <c r="B891" s="135"/>
      <c r="C891" s="5" t="s">
        <v>17</v>
      </c>
      <c r="D891" s="18"/>
      <c r="E891" s="18"/>
      <c r="F891" s="18"/>
      <c r="G891" s="53"/>
      <c r="H891" s="42">
        <f t="shared" si="271"/>
        <v>0</v>
      </c>
      <c r="I891" s="18"/>
      <c r="J891" s="18"/>
      <c r="K891" s="18"/>
    </row>
    <row r="892" spans="1:11" ht="15" hidden="1" customHeight="1">
      <c r="A892" s="134"/>
      <c r="B892" s="135"/>
      <c r="C892" s="5" t="s">
        <v>18</v>
      </c>
      <c r="D892" s="18"/>
      <c r="E892" s="18"/>
      <c r="F892" s="18"/>
      <c r="G892" s="53"/>
      <c r="H892" s="42">
        <f t="shared" si="271"/>
        <v>0</v>
      </c>
      <c r="I892" s="18"/>
      <c r="J892" s="18"/>
      <c r="K892" s="18"/>
    </row>
    <row r="893" spans="1:11" ht="36" hidden="1" customHeight="1">
      <c r="A893" s="134"/>
      <c r="B893" s="135"/>
      <c r="C893" s="5" t="s">
        <v>16</v>
      </c>
      <c r="D893" s="18"/>
      <c r="E893" s="18"/>
      <c r="F893" s="18"/>
      <c r="G893" s="53"/>
      <c r="H893" s="42">
        <f t="shared" si="271"/>
        <v>0</v>
      </c>
      <c r="I893" s="18"/>
      <c r="J893" s="18"/>
      <c r="K893" s="18"/>
    </row>
    <row r="894" spans="1:11" ht="15.75" customHeight="1">
      <c r="A894" s="134"/>
      <c r="B894" s="135"/>
      <c r="C894" s="5" t="s">
        <v>19</v>
      </c>
      <c r="D894" s="18"/>
      <c r="E894" s="18">
        <v>200</v>
      </c>
      <c r="F894" s="18">
        <v>200</v>
      </c>
      <c r="G894" s="53">
        <v>200</v>
      </c>
      <c r="H894" s="42">
        <f t="shared" si="271"/>
        <v>0</v>
      </c>
      <c r="I894" s="18"/>
      <c r="J894" s="18"/>
      <c r="K894" s="18"/>
    </row>
    <row r="895" spans="1:11" ht="39" customHeight="1">
      <c r="A895" s="134"/>
      <c r="B895" s="135"/>
      <c r="C895" s="14" t="s">
        <v>20</v>
      </c>
      <c r="D895" s="16">
        <v>143848</v>
      </c>
      <c r="E895" s="16">
        <v>42300</v>
      </c>
      <c r="F895" s="16"/>
      <c r="G895" s="51">
        <v>108400</v>
      </c>
      <c r="H895" s="38">
        <f t="shared" si="271"/>
        <v>108400</v>
      </c>
      <c r="I895" s="16"/>
      <c r="J895" s="16"/>
      <c r="K895" s="16"/>
    </row>
    <row r="896" spans="1:11" ht="24" hidden="1" customHeight="1">
      <c r="A896" s="134"/>
      <c r="B896" s="135"/>
      <c r="C896" s="14" t="s">
        <v>21</v>
      </c>
      <c r="D896" s="16"/>
      <c r="E896" s="16"/>
      <c r="F896" s="16"/>
      <c r="G896" s="51"/>
      <c r="H896" s="38">
        <f t="shared" si="271"/>
        <v>0</v>
      </c>
      <c r="I896" s="16"/>
      <c r="J896" s="16"/>
      <c r="K896" s="16"/>
    </row>
    <row r="897" spans="1:11" ht="23.25" customHeight="1">
      <c r="A897" s="120" t="s">
        <v>186</v>
      </c>
      <c r="B897" s="146" t="s">
        <v>179</v>
      </c>
      <c r="C897" s="54" t="s">
        <v>11</v>
      </c>
      <c r="D897" s="55">
        <f>SUM(D899,D906,D907)</f>
        <v>3876985</v>
      </c>
      <c r="E897" s="55">
        <f t="shared" ref="E897:K897" si="292">SUM(E899,E906,E907)</f>
        <v>3890400</v>
      </c>
      <c r="F897" s="55">
        <f t="shared" si="292"/>
        <v>3860400</v>
      </c>
      <c r="G897" s="55">
        <f t="shared" si="292"/>
        <v>3910570</v>
      </c>
      <c r="H897" s="43">
        <f t="shared" si="271"/>
        <v>50170</v>
      </c>
      <c r="I897" s="55">
        <f t="shared" si="292"/>
        <v>0</v>
      </c>
      <c r="J897" s="55">
        <f t="shared" si="292"/>
        <v>0</v>
      </c>
      <c r="K897" s="55">
        <f t="shared" si="292"/>
        <v>0</v>
      </c>
    </row>
    <row r="898" spans="1:11" ht="24">
      <c r="A898" s="120"/>
      <c r="B898" s="146"/>
      <c r="C898" s="48" t="s">
        <v>12</v>
      </c>
      <c r="D898" s="49">
        <v>338</v>
      </c>
      <c r="E898" s="49">
        <v>338</v>
      </c>
      <c r="F898" s="49">
        <v>338</v>
      </c>
      <c r="G898" s="49">
        <v>338</v>
      </c>
      <c r="H898" s="41">
        <f t="shared" si="271"/>
        <v>0</v>
      </c>
      <c r="I898" s="49">
        <v>338</v>
      </c>
      <c r="J898" s="49">
        <v>338</v>
      </c>
      <c r="K898" s="49">
        <v>338</v>
      </c>
    </row>
    <row r="899" spans="1:11">
      <c r="A899" s="120"/>
      <c r="B899" s="146"/>
      <c r="C899" s="50" t="s">
        <v>13</v>
      </c>
      <c r="D899" s="51">
        <f>SUM(D900:D905)</f>
        <v>3806985</v>
      </c>
      <c r="E899" s="51">
        <f t="shared" ref="E899:G899" si="293">SUM(E900:E905)</f>
        <v>3882400</v>
      </c>
      <c r="F899" s="51">
        <f t="shared" si="293"/>
        <v>3860400</v>
      </c>
      <c r="G899" s="51">
        <f t="shared" si="293"/>
        <v>3900570</v>
      </c>
      <c r="H899" s="38">
        <f t="shared" si="271"/>
        <v>40170</v>
      </c>
      <c r="I899" s="51">
        <f t="shared" ref="I899:K899" si="294">SUM(I900:I905)</f>
        <v>0</v>
      </c>
      <c r="J899" s="51">
        <f t="shared" si="294"/>
        <v>0</v>
      </c>
      <c r="K899" s="51">
        <f t="shared" si="294"/>
        <v>0</v>
      </c>
    </row>
    <row r="900" spans="1:11" ht="24">
      <c r="A900" s="120"/>
      <c r="B900" s="146"/>
      <c r="C900" s="52" t="s">
        <v>14</v>
      </c>
      <c r="D900" s="53">
        <v>2574911</v>
      </c>
      <c r="E900" s="53">
        <f>2575300-885-387-132</f>
        <v>2573896</v>
      </c>
      <c r="F900" s="53">
        <v>2575295</v>
      </c>
      <c r="G900" s="53">
        <v>2575470</v>
      </c>
      <c r="H900" s="42">
        <f t="shared" si="271"/>
        <v>175</v>
      </c>
      <c r="I900" s="53"/>
      <c r="J900" s="53"/>
      <c r="K900" s="53"/>
    </row>
    <row r="901" spans="1:11" ht="24">
      <c r="A901" s="120"/>
      <c r="B901" s="146"/>
      <c r="C901" s="52" t="s">
        <v>15</v>
      </c>
      <c r="D901" s="53">
        <v>1230679</v>
      </c>
      <c r="E901" s="53">
        <f>1275100+30000</f>
        <v>1305100</v>
      </c>
      <c r="F901" s="53">
        <v>1282105</v>
      </c>
      <c r="G901" s="53">
        <v>1322100</v>
      </c>
      <c r="H901" s="42">
        <f t="shared" si="271"/>
        <v>39995</v>
      </c>
      <c r="I901" s="53"/>
      <c r="J901" s="53"/>
      <c r="K901" s="53"/>
    </row>
    <row r="902" spans="1:11" ht="15" hidden="1" customHeight="1">
      <c r="A902" s="120"/>
      <c r="B902" s="146"/>
      <c r="C902" s="52" t="s">
        <v>17</v>
      </c>
      <c r="D902" s="53"/>
      <c r="E902" s="53"/>
      <c r="F902" s="53"/>
      <c r="G902" s="53"/>
      <c r="H902" s="42">
        <f t="shared" si="271"/>
        <v>0</v>
      </c>
      <c r="I902" s="53"/>
      <c r="J902" s="53"/>
      <c r="K902" s="53"/>
    </row>
    <row r="903" spans="1:11" ht="15" hidden="1" customHeight="1">
      <c r="A903" s="120"/>
      <c r="B903" s="146"/>
      <c r="C903" s="52" t="s">
        <v>18</v>
      </c>
      <c r="D903" s="53"/>
      <c r="E903" s="53"/>
      <c r="F903" s="53"/>
      <c r="G903" s="53"/>
      <c r="H903" s="42">
        <f t="shared" ref="H903:H966" si="295">G903-F903</f>
        <v>0</v>
      </c>
      <c r="I903" s="53"/>
      <c r="J903" s="53"/>
      <c r="K903" s="53"/>
    </row>
    <row r="904" spans="1:11" ht="27.75" customHeight="1">
      <c r="A904" s="120"/>
      <c r="B904" s="146"/>
      <c r="C904" s="52" t="s">
        <v>16</v>
      </c>
      <c r="D904" s="53">
        <v>369</v>
      </c>
      <c r="E904" s="53">
        <f>885+387+132</f>
        <v>1404</v>
      </c>
      <c r="F904" s="53"/>
      <c r="G904" s="53"/>
      <c r="H904" s="42">
        <f t="shared" si="295"/>
        <v>0</v>
      </c>
      <c r="I904" s="53"/>
      <c r="J904" s="53"/>
      <c r="K904" s="53"/>
    </row>
    <row r="905" spans="1:11">
      <c r="A905" s="120"/>
      <c r="B905" s="146"/>
      <c r="C905" s="52" t="s">
        <v>19</v>
      </c>
      <c r="D905" s="53">
        <v>1026</v>
      </c>
      <c r="E905" s="53">
        <f>10000-8000</f>
        <v>2000</v>
      </c>
      <c r="F905" s="53">
        <v>3000</v>
      </c>
      <c r="G905" s="53">
        <v>3000</v>
      </c>
      <c r="H905" s="42">
        <f t="shared" si="295"/>
        <v>0</v>
      </c>
      <c r="I905" s="53"/>
      <c r="J905" s="53"/>
      <c r="K905" s="53"/>
    </row>
    <row r="906" spans="1:11" ht="36">
      <c r="A906" s="120"/>
      <c r="B906" s="146"/>
      <c r="C906" s="50" t="s">
        <v>20</v>
      </c>
      <c r="D906" s="51">
        <v>70000</v>
      </c>
      <c r="E906" s="51">
        <v>8000</v>
      </c>
      <c r="F906" s="51"/>
      <c r="G906" s="51">
        <v>10000</v>
      </c>
      <c r="H906" s="38">
        <f t="shared" si="295"/>
        <v>10000</v>
      </c>
      <c r="I906" s="51"/>
      <c r="J906" s="51"/>
      <c r="K906" s="51"/>
    </row>
    <row r="907" spans="1:11" ht="24" hidden="1" customHeight="1">
      <c r="A907" s="120"/>
      <c r="B907" s="146"/>
      <c r="C907" s="50" t="s">
        <v>21</v>
      </c>
      <c r="D907" s="51"/>
      <c r="E907" s="51"/>
      <c r="F907" s="51"/>
      <c r="G907" s="51"/>
      <c r="H907" s="38">
        <f t="shared" si="295"/>
        <v>0</v>
      </c>
      <c r="I907" s="51"/>
      <c r="J907" s="51"/>
      <c r="K907" s="51"/>
    </row>
    <row r="908" spans="1:11" ht="15" customHeight="1">
      <c r="A908" s="120" t="s">
        <v>238</v>
      </c>
      <c r="B908" s="146" t="s">
        <v>180</v>
      </c>
      <c r="C908" s="54" t="s">
        <v>11</v>
      </c>
      <c r="D908" s="55">
        <f>SUM(D910,D917,D918)</f>
        <v>1927736</v>
      </c>
      <c r="E908" s="55">
        <f t="shared" ref="E908:K908" si="296">SUM(E910,E917,E918)</f>
        <v>1553300</v>
      </c>
      <c r="F908" s="55">
        <f t="shared" si="296"/>
        <v>1553300</v>
      </c>
      <c r="G908" s="55">
        <f t="shared" si="296"/>
        <v>2017080</v>
      </c>
      <c r="H908" s="43">
        <f t="shared" si="295"/>
        <v>463780</v>
      </c>
      <c r="I908" s="55">
        <f t="shared" si="296"/>
        <v>1863900</v>
      </c>
      <c r="J908" s="55">
        <f t="shared" si="296"/>
        <v>2236600</v>
      </c>
      <c r="K908" s="55">
        <f t="shared" si="296"/>
        <v>2236600</v>
      </c>
    </row>
    <row r="909" spans="1:11" ht="24">
      <c r="A909" s="120"/>
      <c r="B909" s="146"/>
      <c r="C909" s="48" t="s">
        <v>12</v>
      </c>
      <c r="D909" s="49">
        <v>137</v>
      </c>
      <c r="E909" s="49">
        <v>137</v>
      </c>
      <c r="F909" s="49">
        <v>137</v>
      </c>
      <c r="G909" s="49">
        <v>138</v>
      </c>
      <c r="H909" s="41">
        <f t="shared" si="295"/>
        <v>1</v>
      </c>
      <c r="I909" s="49">
        <v>137</v>
      </c>
      <c r="J909" s="49">
        <v>137</v>
      </c>
      <c r="K909" s="49">
        <v>137</v>
      </c>
    </row>
    <row r="910" spans="1:11">
      <c r="A910" s="120"/>
      <c r="B910" s="146"/>
      <c r="C910" s="50" t="s">
        <v>13</v>
      </c>
      <c r="D910" s="51">
        <f t="shared" ref="D910:F910" si="297">SUM(D911:D918)</f>
        <v>1698344</v>
      </c>
      <c r="E910" s="51">
        <f t="shared" si="297"/>
        <v>1553300</v>
      </c>
      <c r="F910" s="51">
        <f t="shared" si="297"/>
        <v>1553300</v>
      </c>
      <c r="G910" s="51">
        <f>SUM(G911:G916)</f>
        <v>2015080</v>
      </c>
      <c r="H910" s="38">
        <f t="shared" si="295"/>
        <v>461780</v>
      </c>
      <c r="I910" s="51">
        <f t="shared" ref="I910:K910" si="298">SUM(I911:I916)</f>
        <v>1863900</v>
      </c>
      <c r="J910" s="51">
        <f t="shared" si="298"/>
        <v>2236600</v>
      </c>
      <c r="K910" s="51">
        <f t="shared" si="298"/>
        <v>2236600</v>
      </c>
    </row>
    <row r="911" spans="1:11" ht="24">
      <c r="A911" s="120"/>
      <c r="B911" s="146"/>
      <c r="C911" s="52" t="s">
        <v>14</v>
      </c>
      <c r="D911" s="53">
        <v>1094059</v>
      </c>
      <c r="E911" s="53">
        <v>1124000</v>
      </c>
      <c r="F911" s="53">
        <v>1124000</v>
      </c>
      <c r="G911" s="53">
        <f>1132220+167460</f>
        <v>1299680</v>
      </c>
      <c r="H911" s="42">
        <f t="shared" si="295"/>
        <v>175680</v>
      </c>
      <c r="I911" s="53">
        <v>1124000</v>
      </c>
      <c r="J911" s="53">
        <v>1124000</v>
      </c>
      <c r="K911" s="53">
        <v>1124000</v>
      </c>
    </row>
    <row r="912" spans="1:11" ht="24">
      <c r="A912" s="120"/>
      <c r="B912" s="146"/>
      <c r="C912" s="52" t="s">
        <v>15</v>
      </c>
      <c r="D912" s="53">
        <v>374893</v>
      </c>
      <c r="E912" s="53">
        <v>429300</v>
      </c>
      <c r="F912" s="53">
        <v>429300</v>
      </c>
      <c r="G912" s="53">
        <v>715400</v>
      </c>
      <c r="H912" s="42">
        <f t="shared" si="295"/>
        <v>286100</v>
      </c>
      <c r="I912" s="53">
        <f>1863900-I911</f>
        <v>739900</v>
      </c>
      <c r="J912" s="53">
        <f>2236600-J911</f>
        <v>1112600</v>
      </c>
      <c r="K912" s="53">
        <f>2236600-K911</f>
        <v>1112600</v>
      </c>
    </row>
    <row r="913" spans="1:11" ht="15" hidden="1" customHeight="1">
      <c r="A913" s="120"/>
      <c r="B913" s="146"/>
      <c r="C913" s="52" t="s">
        <v>17</v>
      </c>
      <c r="D913" s="53"/>
      <c r="E913" s="53"/>
      <c r="F913" s="53"/>
      <c r="G913" s="53"/>
      <c r="H913" s="42">
        <f t="shared" si="295"/>
        <v>0</v>
      </c>
      <c r="I913" s="53"/>
      <c r="J913" s="53"/>
      <c r="K913" s="53"/>
    </row>
    <row r="914" spans="1:11" ht="15" hidden="1" customHeight="1">
      <c r="A914" s="120"/>
      <c r="B914" s="146"/>
      <c r="C914" s="52" t="s">
        <v>18</v>
      </c>
      <c r="D914" s="53"/>
      <c r="E914" s="53"/>
      <c r="F914" s="53"/>
      <c r="G914" s="53"/>
      <c r="H914" s="42">
        <f t="shared" si="295"/>
        <v>0</v>
      </c>
      <c r="I914" s="53"/>
      <c r="J914" s="53"/>
      <c r="K914" s="53"/>
    </row>
    <row r="915" spans="1:11" ht="36" hidden="1" customHeight="1">
      <c r="A915" s="120"/>
      <c r="B915" s="146"/>
      <c r="C915" s="52" t="s">
        <v>16</v>
      </c>
      <c r="D915" s="53"/>
      <c r="E915" s="53"/>
      <c r="F915" s="53"/>
      <c r="G915" s="53"/>
      <c r="H915" s="42">
        <f t="shared" si="295"/>
        <v>0</v>
      </c>
      <c r="I915" s="53"/>
      <c r="J915" s="53"/>
      <c r="K915" s="53"/>
    </row>
    <row r="916" spans="1:11" ht="15" hidden="1" customHeight="1">
      <c r="A916" s="120"/>
      <c r="B916" s="146"/>
      <c r="C916" s="52" t="s">
        <v>19</v>
      </c>
      <c r="D916" s="53"/>
      <c r="E916" s="53"/>
      <c r="F916" s="53"/>
      <c r="G916" s="53"/>
      <c r="H916" s="42">
        <f t="shared" si="295"/>
        <v>0</v>
      </c>
      <c r="I916" s="53"/>
      <c r="J916" s="53"/>
      <c r="K916" s="53"/>
    </row>
    <row r="917" spans="1:11" ht="36">
      <c r="A917" s="120"/>
      <c r="B917" s="146"/>
      <c r="C917" s="50" t="s">
        <v>20</v>
      </c>
      <c r="D917" s="51">
        <v>226592</v>
      </c>
      <c r="E917" s="51"/>
      <c r="F917" s="51"/>
      <c r="G917" s="51">
        <v>2000</v>
      </c>
      <c r="H917" s="42">
        <f t="shared" si="295"/>
        <v>2000</v>
      </c>
      <c r="I917" s="51"/>
      <c r="J917" s="51"/>
      <c r="K917" s="51"/>
    </row>
    <row r="918" spans="1:11" ht="24">
      <c r="A918" s="120"/>
      <c r="B918" s="146"/>
      <c r="C918" s="50" t="s">
        <v>21</v>
      </c>
      <c r="D918" s="51">
        <v>2800</v>
      </c>
      <c r="E918" s="51"/>
      <c r="F918" s="51"/>
      <c r="G918" s="51"/>
      <c r="H918" s="42">
        <f t="shared" si="295"/>
        <v>0</v>
      </c>
      <c r="I918" s="51"/>
      <c r="J918" s="51"/>
      <c r="K918" s="51"/>
    </row>
    <row r="919" spans="1:11" ht="15" customHeight="1">
      <c r="A919" s="134" t="s">
        <v>239</v>
      </c>
      <c r="B919" s="135" t="s">
        <v>181</v>
      </c>
      <c r="C919" s="6" t="s">
        <v>11</v>
      </c>
      <c r="D919" s="11">
        <f>SUM(D921,D928,D929)</f>
        <v>554674</v>
      </c>
      <c r="E919" s="11">
        <f t="shared" ref="E919:K919" si="299">SUM(E921,E928,E929)</f>
        <v>570800</v>
      </c>
      <c r="F919" s="11">
        <f t="shared" si="299"/>
        <v>570800</v>
      </c>
      <c r="G919" s="55">
        <f t="shared" si="299"/>
        <v>654940</v>
      </c>
      <c r="H919" s="43">
        <f t="shared" si="295"/>
        <v>84140</v>
      </c>
      <c r="I919" s="11">
        <f t="shared" si="299"/>
        <v>0</v>
      </c>
      <c r="J919" s="11">
        <f t="shared" si="299"/>
        <v>0</v>
      </c>
      <c r="K919" s="11">
        <f t="shared" si="299"/>
        <v>0</v>
      </c>
    </row>
    <row r="920" spans="1:11" ht="24">
      <c r="A920" s="134"/>
      <c r="B920" s="135"/>
      <c r="C920" s="13" t="s">
        <v>12</v>
      </c>
      <c r="D920" s="19">
        <v>27</v>
      </c>
      <c r="E920" s="19">
        <v>27</v>
      </c>
      <c r="F920" s="19">
        <v>27</v>
      </c>
      <c r="G920" s="49">
        <v>29</v>
      </c>
      <c r="H920" s="41">
        <f t="shared" si="295"/>
        <v>2</v>
      </c>
      <c r="I920" s="19">
        <v>27</v>
      </c>
      <c r="J920" s="19">
        <v>27</v>
      </c>
      <c r="K920" s="19">
        <v>27</v>
      </c>
    </row>
    <row r="921" spans="1:11">
      <c r="A921" s="134"/>
      <c r="B921" s="135"/>
      <c r="C921" s="14" t="s">
        <v>13</v>
      </c>
      <c r="D921" s="16">
        <f>SUM(D922:D927)</f>
        <v>550321</v>
      </c>
      <c r="E921" s="16">
        <f t="shared" ref="E921:G921" si="300">SUM(E922:E927)</f>
        <v>570800</v>
      </c>
      <c r="F921" s="16">
        <f t="shared" si="300"/>
        <v>570800</v>
      </c>
      <c r="G921" s="51">
        <f t="shared" si="300"/>
        <v>653440</v>
      </c>
      <c r="H921" s="38">
        <f t="shared" si="295"/>
        <v>82640</v>
      </c>
      <c r="I921" s="16">
        <f t="shared" ref="I921:K921" si="301">SUM(I922:I927)</f>
        <v>0</v>
      </c>
      <c r="J921" s="16">
        <f t="shared" si="301"/>
        <v>0</v>
      </c>
      <c r="K921" s="16">
        <f t="shared" si="301"/>
        <v>0</v>
      </c>
    </row>
    <row r="922" spans="1:11" ht="24">
      <c r="A922" s="134"/>
      <c r="B922" s="135"/>
      <c r="C922" s="5" t="s">
        <v>14</v>
      </c>
      <c r="D922" s="18">
        <v>435528</v>
      </c>
      <c r="E922" s="18">
        <v>435500</v>
      </c>
      <c r="F922" s="18">
        <v>435500</v>
      </c>
      <c r="G922" s="53">
        <v>467140</v>
      </c>
      <c r="H922" s="42">
        <f t="shared" si="295"/>
        <v>31640</v>
      </c>
      <c r="I922" s="18"/>
      <c r="J922" s="18"/>
      <c r="K922" s="18"/>
    </row>
    <row r="923" spans="1:11" ht="24">
      <c r="A923" s="134"/>
      <c r="B923" s="135"/>
      <c r="C923" s="5" t="s">
        <v>15</v>
      </c>
      <c r="D923" s="18">
        <v>114793</v>
      </c>
      <c r="E923" s="18">
        <v>135300</v>
      </c>
      <c r="F923" s="18">
        <v>135300</v>
      </c>
      <c r="G923" s="53">
        <v>184200</v>
      </c>
      <c r="H923" s="42">
        <f t="shared" si="295"/>
        <v>48900</v>
      </c>
      <c r="I923" s="18"/>
      <c r="J923" s="18"/>
      <c r="K923" s="18"/>
    </row>
    <row r="924" spans="1:11" ht="15" hidden="1" customHeight="1">
      <c r="A924" s="134"/>
      <c r="B924" s="135"/>
      <c r="C924" s="5" t="s">
        <v>17</v>
      </c>
      <c r="D924" s="18"/>
      <c r="E924" s="18"/>
      <c r="F924" s="18"/>
      <c r="G924" s="53"/>
      <c r="H924" s="42">
        <f t="shared" si="295"/>
        <v>0</v>
      </c>
      <c r="I924" s="18"/>
      <c r="J924" s="18"/>
      <c r="K924" s="18"/>
    </row>
    <row r="925" spans="1:11" ht="15" hidden="1" customHeight="1">
      <c r="A925" s="134"/>
      <c r="B925" s="135"/>
      <c r="C925" s="5" t="s">
        <v>18</v>
      </c>
      <c r="D925" s="18"/>
      <c r="E925" s="18"/>
      <c r="F925" s="18"/>
      <c r="G925" s="53"/>
      <c r="H925" s="42">
        <f t="shared" si="295"/>
        <v>0</v>
      </c>
      <c r="I925" s="18"/>
      <c r="J925" s="18"/>
      <c r="K925" s="18"/>
    </row>
    <row r="926" spans="1:11" ht="36" hidden="1" customHeight="1">
      <c r="A926" s="134"/>
      <c r="B926" s="135"/>
      <c r="C926" s="5" t="s">
        <v>16</v>
      </c>
      <c r="D926" s="18"/>
      <c r="E926" s="18"/>
      <c r="F926" s="18"/>
      <c r="G926" s="53"/>
      <c r="H926" s="42">
        <f t="shared" si="295"/>
        <v>0</v>
      </c>
      <c r="I926" s="18"/>
      <c r="J926" s="18"/>
      <c r="K926" s="18"/>
    </row>
    <row r="927" spans="1:11">
      <c r="A927" s="134"/>
      <c r="B927" s="135"/>
      <c r="C927" s="5" t="s">
        <v>19</v>
      </c>
      <c r="D927" s="18"/>
      <c r="E927" s="18"/>
      <c r="F927" s="18"/>
      <c r="G927" s="53">
        <v>2100</v>
      </c>
      <c r="H927" s="42">
        <f t="shared" si="295"/>
        <v>2100</v>
      </c>
      <c r="I927" s="18"/>
      <c r="J927" s="18"/>
      <c r="K927" s="18"/>
    </row>
    <row r="928" spans="1:11" ht="36">
      <c r="A928" s="134"/>
      <c r="B928" s="135"/>
      <c r="C928" s="14" t="s">
        <v>20</v>
      </c>
      <c r="D928" s="16">
        <v>3997</v>
      </c>
      <c r="E928" s="16"/>
      <c r="F928" s="16"/>
      <c r="G928" s="51">
        <v>1500</v>
      </c>
      <c r="H928" s="38">
        <f t="shared" si="295"/>
        <v>1500</v>
      </c>
      <c r="I928" s="16"/>
      <c r="J928" s="16"/>
      <c r="K928" s="16"/>
    </row>
    <row r="929" spans="1:11" ht="24">
      <c r="A929" s="134"/>
      <c r="B929" s="135"/>
      <c r="C929" s="14" t="s">
        <v>21</v>
      </c>
      <c r="D929" s="16">
        <v>356</v>
      </c>
      <c r="E929" s="16"/>
      <c r="F929" s="16"/>
      <c r="G929" s="51"/>
      <c r="H929" s="38">
        <f t="shared" si="295"/>
        <v>0</v>
      </c>
      <c r="I929" s="16"/>
      <c r="J929" s="16"/>
      <c r="K929" s="16"/>
    </row>
    <row r="930" spans="1:11" ht="15" customHeight="1">
      <c r="A930" s="134" t="s">
        <v>240</v>
      </c>
      <c r="B930" s="135" t="s">
        <v>214</v>
      </c>
      <c r="C930" s="6" t="s">
        <v>11</v>
      </c>
      <c r="D930" s="11">
        <f>SUM(D932,D939,D940)</f>
        <v>518207</v>
      </c>
      <c r="E930" s="11">
        <f t="shared" ref="E930:K930" si="302">SUM(E932,E939,E940)</f>
        <v>645700</v>
      </c>
      <c r="F930" s="11">
        <f t="shared" si="302"/>
        <v>645740</v>
      </c>
      <c r="G930" s="55">
        <f t="shared" si="302"/>
        <v>696140</v>
      </c>
      <c r="H930" s="43">
        <f t="shared" si="295"/>
        <v>50400</v>
      </c>
      <c r="I930" s="11">
        <f t="shared" si="302"/>
        <v>0</v>
      </c>
      <c r="J930" s="11">
        <f t="shared" si="302"/>
        <v>0</v>
      </c>
      <c r="K930" s="11">
        <f t="shared" si="302"/>
        <v>0</v>
      </c>
    </row>
    <row r="931" spans="1:11" ht="24">
      <c r="A931" s="134"/>
      <c r="B931" s="135"/>
      <c r="C931" s="13" t="s">
        <v>12</v>
      </c>
      <c r="D931" s="19">
        <v>80</v>
      </c>
      <c r="E931" s="19">
        <v>80</v>
      </c>
      <c r="F931" s="19">
        <v>80</v>
      </c>
      <c r="G931" s="49">
        <v>80</v>
      </c>
      <c r="H931" s="41">
        <f t="shared" si="295"/>
        <v>0</v>
      </c>
      <c r="I931" s="19">
        <v>80</v>
      </c>
      <c r="J931" s="19">
        <v>80</v>
      </c>
      <c r="K931" s="19">
        <v>80</v>
      </c>
    </row>
    <row r="932" spans="1:11">
      <c r="A932" s="134"/>
      <c r="B932" s="135"/>
      <c r="C932" s="14" t="s">
        <v>13</v>
      </c>
      <c r="D932" s="16">
        <f>SUM(D933:D938)</f>
        <v>516707</v>
      </c>
      <c r="E932" s="16">
        <f t="shared" ref="E932:G932" si="303">SUM(E933:E938)</f>
        <v>645700</v>
      </c>
      <c r="F932" s="16">
        <f t="shared" si="303"/>
        <v>645740</v>
      </c>
      <c r="G932" s="51">
        <f t="shared" si="303"/>
        <v>696140</v>
      </c>
      <c r="H932" s="38">
        <f t="shared" si="295"/>
        <v>50400</v>
      </c>
      <c r="I932" s="16">
        <f t="shared" ref="I932:K932" si="304">SUM(I933:I938)</f>
        <v>0</v>
      </c>
      <c r="J932" s="16">
        <f t="shared" si="304"/>
        <v>0</v>
      </c>
      <c r="K932" s="16">
        <f t="shared" si="304"/>
        <v>0</v>
      </c>
    </row>
    <row r="933" spans="1:11" ht="24">
      <c r="A933" s="134"/>
      <c r="B933" s="135"/>
      <c r="C933" s="5" t="s">
        <v>14</v>
      </c>
      <c r="D933" s="18">
        <v>436673</v>
      </c>
      <c r="E933" s="18">
        <v>563800</v>
      </c>
      <c r="F933" s="18">
        <v>563840</v>
      </c>
      <c r="G933" s="53">
        <v>563840</v>
      </c>
      <c r="H933" s="42">
        <f t="shared" si="295"/>
        <v>0</v>
      </c>
      <c r="I933" s="18"/>
      <c r="J933" s="18"/>
      <c r="K933" s="18"/>
    </row>
    <row r="934" spans="1:11" ht="24">
      <c r="A934" s="134"/>
      <c r="B934" s="135"/>
      <c r="C934" s="5" t="s">
        <v>15</v>
      </c>
      <c r="D934" s="18">
        <v>80034</v>
      </c>
      <c r="E934" s="18">
        <v>81900</v>
      </c>
      <c r="F934" s="18">
        <v>81900</v>
      </c>
      <c r="G934" s="53">
        <v>132300</v>
      </c>
      <c r="H934" s="42">
        <f t="shared" si="295"/>
        <v>50400</v>
      </c>
      <c r="I934" s="18"/>
      <c r="J934" s="18"/>
      <c r="K934" s="18"/>
    </row>
    <row r="935" spans="1:11" ht="15" hidden="1" customHeight="1">
      <c r="A935" s="134"/>
      <c r="B935" s="135"/>
      <c r="C935" s="5" t="s">
        <v>17</v>
      </c>
      <c r="D935" s="18"/>
      <c r="E935" s="18"/>
      <c r="F935" s="18"/>
      <c r="G935" s="53"/>
      <c r="H935" s="42">
        <f t="shared" si="295"/>
        <v>0</v>
      </c>
      <c r="I935" s="18"/>
      <c r="J935" s="18"/>
      <c r="K935" s="18"/>
    </row>
    <row r="936" spans="1:11" ht="15" hidden="1" customHeight="1">
      <c r="A936" s="134"/>
      <c r="B936" s="135"/>
      <c r="C936" s="5" t="s">
        <v>18</v>
      </c>
      <c r="D936" s="18"/>
      <c r="E936" s="18"/>
      <c r="F936" s="18"/>
      <c r="G936" s="53"/>
      <c r="H936" s="42">
        <f t="shared" si="295"/>
        <v>0</v>
      </c>
      <c r="I936" s="18"/>
      <c r="J936" s="18"/>
      <c r="K936" s="18"/>
    </row>
    <row r="937" spans="1:11" ht="36" hidden="1" customHeight="1">
      <c r="A937" s="134"/>
      <c r="B937" s="135"/>
      <c r="C937" s="5" t="s">
        <v>16</v>
      </c>
      <c r="D937" s="18"/>
      <c r="E937" s="18"/>
      <c r="F937" s="18"/>
      <c r="G937" s="53"/>
      <c r="H937" s="42">
        <f t="shared" si="295"/>
        <v>0</v>
      </c>
      <c r="I937" s="18"/>
      <c r="J937" s="18"/>
      <c r="K937" s="18"/>
    </row>
    <row r="938" spans="1:11" ht="15" hidden="1" customHeight="1">
      <c r="A938" s="134"/>
      <c r="B938" s="135"/>
      <c r="C938" s="5" t="s">
        <v>19</v>
      </c>
      <c r="D938" s="18"/>
      <c r="E938" s="18"/>
      <c r="F938" s="18"/>
      <c r="G938" s="53"/>
      <c r="H938" s="42">
        <f t="shared" si="295"/>
        <v>0</v>
      </c>
      <c r="I938" s="18"/>
      <c r="J938" s="18"/>
      <c r="K938" s="18"/>
    </row>
    <row r="939" spans="1:11" ht="36">
      <c r="A939" s="134"/>
      <c r="B939" s="135"/>
      <c r="C939" s="14" t="s">
        <v>20</v>
      </c>
      <c r="D939" s="16">
        <v>1500</v>
      </c>
      <c r="E939" s="16"/>
      <c r="F939" s="16"/>
      <c r="G939" s="51"/>
      <c r="H939" s="38">
        <f t="shared" si="295"/>
        <v>0</v>
      </c>
      <c r="I939" s="16"/>
      <c r="J939" s="16"/>
      <c r="K939" s="16"/>
    </row>
    <row r="940" spans="1:11" ht="24" hidden="1" customHeight="1">
      <c r="A940" s="136"/>
      <c r="B940" s="137"/>
      <c r="C940" s="20" t="s">
        <v>21</v>
      </c>
      <c r="D940" s="21"/>
      <c r="E940" s="21"/>
      <c r="F940" s="21"/>
      <c r="G940" s="67"/>
      <c r="H940" s="44">
        <f t="shared" si="295"/>
        <v>0</v>
      </c>
      <c r="I940" s="21"/>
      <c r="J940" s="21"/>
      <c r="K940" s="21"/>
    </row>
    <row r="941" spans="1:11" ht="15" customHeight="1">
      <c r="A941" s="114" t="s">
        <v>216</v>
      </c>
      <c r="B941" s="123" t="s">
        <v>212</v>
      </c>
      <c r="C941" s="54" t="s">
        <v>11</v>
      </c>
      <c r="D941" s="55">
        <f>SUM(D943,D950,D951)</f>
        <v>0</v>
      </c>
      <c r="E941" s="55">
        <f t="shared" ref="E941:K941" si="305">SUM(E943,E950,E951)</f>
        <v>0</v>
      </c>
      <c r="F941" s="55">
        <f t="shared" si="305"/>
        <v>0</v>
      </c>
      <c r="G941" s="55">
        <f t="shared" si="305"/>
        <v>130340</v>
      </c>
      <c r="H941" s="43">
        <f t="shared" si="295"/>
        <v>130340</v>
      </c>
      <c r="I941" s="55">
        <f t="shared" si="305"/>
        <v>0</v>
      </c>
      <c r="J941" s="55">
        <f t="shared" si="305"/>
        <v>0</v>
      </c>
      <c r="K941" s="55">
        <f t="shared" si="305"/>
        <v>0</v>
      </c>
    </row>
    <row r="942" spans="1:11" ht="24">
      <c r="A942" s="114"/>
      <c r="B942" s="123"/>
      <c r="C942" s="75" t="s">
        <v>12</v>
      </c>
      <c r="D942" s="76"/>
      <c r="E942" s="76"/>
      <c r="F942" s="76"/>
      <c r="G942" s="76">
        <v>12</v>
      </c>
      <c r="H942" s="37">
        <f t="shared" si="295"/>
        <v>12</v>
      </c>
      <c r="I942" s="76"/>
      <c r="J942" s="76"/>
      <c r="K942" s="76"/>
    </row>
    <row r="943" spans="1:11">
      <c r="A943" s="114"/>
      <c r="B943" s="123"/>
      <c r="C943" s="50" t="s">
        <v>13</v>
      </c>
      <c r="D943" s="51">
        <f>SUM(D944:D949)</f>
        <v>0</v>
      </c>
      <c r="E943" s="51">
        <f t="shared" ref="E943:G943" si="306">SUM(E944:E949)</f>
        <v>0</v>
      </c>
      <c r="F943" s="51">
        <f t="shared" si="306"/>
        <v>0</v>
      </c>
      <c r="G943" s="51">
        <f t="shared" si="306"/>
        <v>118220</v>
      </c>
      <c r="H943" s="38">
        <f t="shared" si="295"/>
        <v>118220</v>
      </c>
      <c r="I943" s="51">
        <f t="shared" ref="I943:K943" si="307">SUM(I944:I949)</f>
        <v>0</v>
      </c>
      <c r="J943" s="51">
        <f t="shared" si="307"/>
        <v>0</v>
      </c>
      <c r="K943" s="51">
        <f t="shared" si="307"/>
        <v>0</v>
      </c>
    </row>
    <row r="944" spans="1:11" ht="24">
      <c r="A944" s="114"/>
      <c r="B944" s="123"/>
      <c r="C944" s="54" t="s">
        <v>14</v>
      </c>
      <c r="D944" s="77"/>
      <c r="E944" s="77"/>
      <c r="F944" s="77"/>
      <c r="G944" s="77">
        <v>87240</v>
      </c>
      <c r="H944" s="39">
        <f t="shared" si="295"/>
        <v>87240</v>
      </c>
      <c r="I944" s="77"/>
      <c r="J944" s="77"/>
      <c r="K944" s="77"/>
    </row>
    <row r="945" spans="1:11" ht="24">
      <c r="A945" s="114"/>
      <c r="B945" s="123"/>
      <c r="C945" s="54" t="s">
        <v>15</v>
      </c>
      <c r="D945" s="77"/>
      <c r="E945" s="77"/>
      <c r="F945" s="77"/>
      <c r="G945" s="77">
        <v>30980</v>
      </c>
      <c r="H945" s="39">
        <f t="shared" si="295"/>
        <v>30980</v>
      </c>
      <c r="I945" s="77"/>
      <c r="J945" s="77"/>
      <c r="K945" s="77"/>
    </row>
    <row r="946" spans="1:11" ht="15" hidden="1" customHeight="1">
      <c r="A946" s="114"/>
      <c r="B946" s="123"/>
      <c r="C946" s="54" t="s">
        <v>17</v>
      </c>
      <c r="D946" s="77"/>
      <c r="E946" s="77"/>
      <c r="F946" s="77"/>
      <c r="G946" s="77"/>
      <c r="H946" s="39">
        <f t="shared" si="295"/>
        <v>0</v>
      </c>
      <c r="I946" s="77"/>
      <c r="J946" s="77"/>
      <c r="K946" s="77"/>
    </row>
    <row r="947" spans="1:11" ht="15" hidden="1" customHeight="1">
      <c r="A947" s="114"/>
      <c r="B947" s="123"/>
      <c r="C947" s="54" t="s">
        <v>18</v>
      </c>
      <c r="D947" s="77"/>
      <c r="E947" s="77"/>
      <c r="F947" s="77"/>
      <c r="G947" s="77"/>
      <c r="H947" s="39">
        <f t="shared" si="295"/>
        <v>0</v>
      </c>
      <c r="I947" s="77"/>
      <c r="J947" s="77"/>
      <c r="K947" s="77"/>
    </row>
    <row r="948" spans="1:11" ht="36" hidden="1" customHeight="1">
      <c r="A948" s="114"/>
      <c r="B948" s="123"/>
      <c r="C948" s="54" t="s">
        <v>16</v>
      </c>
      <c r="D948" s="77"/>
      <c r="E948" s="77"/>
      <c r="F948" s="77"/>
      <c r="G948" s="77"/>
      <c r="H948" s="39">
        <f t="shared" si="295"/>
        <v>0</v>
      </c>
      <c r="I948" s="77"/>
      <c r="J948" s="77"/>
      <c r="K948" s="77"/>
    </row>
    <row r="949" spans="1:11" ht="15" hidden="1" customHeight="1">
      <c r="A949" s="114"/>
      <c r="B949" s="123"/>
      <c r="C949" s="54" t="s">
        <v>19</v>
      </c>
      <c r="D949" s="77"/>
      <c r="E949" s="77"/>
      <c r="F949" s="77"/>
      <c r="G949" s="77"/>
      <c r="H949" s="39">
        <f t="shared" si="295"/>
        <v>0</v>
      </c>
      <c r="I949" s="77"/>
      <c r="J949" s="77"/>
      <c r="K949" s="77"/>
    </row>
    <row r="950" spans="1:11" ht="36.75" thickBot="1">
      <c r="A950" s="114"/>
      <c r="B950" s="123"/>
      <c r="C950" s="50" t="s">
        <v>20</v>
      </c>
      <c r="D950" s="51"/>
      <c r="E950" s="51"/>
      <c r="F950" s="51"/>
      <c r="G950" s="51">
        <v>12120</v>
      </c>
      <c r="H950" s="38">
        <f t="shared" si="295"/>
        <v>12120</v>
      </c>
      <c r="I950" s="51"/>
      <c r="J950" s="51"/>
      <c r="K950" s="51"/>
    </row>
    <row r="951" spans="1:11" ht="24.75" hidden="1" customHeight="1" thickBot="1">
      <c r="A951" s="115"/>
      <c r="B951" s="124"/>
      <c r="C951" s="64" t="s">
        <v>21</v>
      </c>
      <c r="D951" s="65"/>
      <c r="E951" s="65"/>
      <c r="F951" s="65"/>
      <c r="G951" s="65"/>
      <c r="H951" s="40">
        <f t="shared" si="295"/>
        <v>0</v>
      </c>
      <c r="I951" s="65"/>
      <c r="J951" s="65"/>
      <c r="K951" s="65"/>
    </row>
    <row r="952" spans="1:11" ht="15.75" hidden="1" customHeight="1" thickBot="1">
      <c r="A952" s="138" t="s">
        <v>183</v>
      </c>
      <c r="B952" s="141" t="s">
        <v>182</v>
      </c>
      <c r="C952" s="8" t="s">
        <v>11</v>
      </c>
      <c r="D952" s="10">
        <f>SUM(D954,D961,D962)</f>
        <v>69338</v>
      </c>
      <c r="E952" s="10">
        <f t="shared" ref="E952:K952" si="308">SUM(E954,E961,E962)</f>
        <v>0</v>
      </c>
      <c r="F952" s="10">
        <f t="shared" si="308"/>
        <v>0</v>
      </c>
      <c r="G952" s="47">
        <f t="shared" si="308"/>
        <v>0</v>
      </c>
      <c r="H952" s="36">
        <f t="shared" si="295"/>
        <v>0</v>
      </c>
      <c r="I952" s="10">
        <f t="shared" si="308"/>
        <v>0</v>
      </c>
      <c r="J952" s="10">
        <f t="shared" si="308"/>
        <v>0</v>
      </c>
      <c r="K952" s="10">
        <f t="shared" si="308"/>
        <v>0</v>
      </c>
    </row>
    <row r="953" spans="1:11" ht="24.75" hidden="1" customHeight="1" thickBot="1">
      <c r="A953" s="139"/>
      <c r="B953" s="142"/>
      <c r="C953" s="13" t="s">
        <v>12</v>
      </c>
      <c r="D953" s="19">
        <f>SUM(D964,D975,D986)</f>
        <v>0</v>
      </c>
      <c r="E953" s="19">
        <f t="shared" ref="E953:K953" si="309">SUM(E964,E975,E986)</f>
        <v>0</v>
      </c>
      <c r="F953" s="19">
        <f t="shared" si="309"/>
        <v>0</v>
      </c>
      <c r="G953" s="49">
        <f t="shared" si="309"/>
        <v>0</v>
      </c>
      <c r="H953" s="41">
        <f t="shared" si="295"/>
        <v>0</v>
      </c>
      <c r="I953" s="19">
        <f t="shared" si="309"/>
        <v>0</v>
      </c>
      <c r="J953" s="19">
        <f t="shared" si="309"/>
        <v>0</v>
      </c>
      <c r="K953" s="19">
        <f t="shared" si="309"/>
        <v>0</v>
      </c>
    </row>
    <row r="954" spans="1:11" ht="15.75" hidden="1" customHeight="1" thickBot="1">
      <c r="A954" s="139"/>
      <c r="B954" s="142"/>
      <c r="C954" s="14" t="s">
        <v>13</v>
      </c>
      <c r="D954" s="16">
        <f>SUM(D955:D960)</f>
        <v>69338</v>
      </c>
      <c r="E954" s="16">
        <f t="shared" ref="E954:G954" si="310">SUM(E955:E960)</f>
        <v>0</v>
      </c>
      <c r="F954" s="16">
        <f t="shared" si="310"/>
        <v>0</v>
      </c>
      <c r="G954" s="51">
        <f t="shared" si="310"/>
        <v>0</v>
      </c>
      <c r="H954" s="38">
        <f t="shared" si="295"/>
        <v>0</v>
      </c>
      <c r="I954" s="16">
        <f t="shared" ref="I954:K954" si="311">SUM(I955:I960)</f>
        <v>0</v>
      </c>
      <c r="J954" s="16">
        <f t="shared" si="311"/>
        <v>0</v>
      </c>
      <c r="K954" s="16">
        <f t="shared" si="311"/>
        <v>0</v>
      </c>
    </row>
    <row r="955" spans="1:11" ht="24.75" hidden="1" customHeight="1" thickBot="1">
      <c r="A955" s="139"/>
      <c r="B955" s="142"/>
      <c r="C955" s="5" t="s">
        <v>14</v>
      </c>
      <c r="D955" s="18">
        <f t="shared" ref="D955:K962" si="312">SUM(D966,D977,D988)</f>
        <v>0</v>
      </c>
      <c r="E955" s="18">
        <f t="shared" si="312"/>
        <v>0</v>
      </c>
      <c r="F955" s="18">
        <f t="shared" si="312"/>
        <v>0</v>
      </c>
      <c r="G955" s="53">
        <f t="shared" si="312"/>
        <v>0</v>
      </c>
      <c r="H955" s="42">
        <f t="shared" si="295"/>
        <v>0</v>
      </c>
      <c r="I955" s="18">
        <f t="shared" si="312"/>
        <v>0</v>
      </c>
      <c r="J955" s="18">
        <f t="shared" si="312"/>
        <v>0</v>
      </c>
      <c r="K955" s="18">
        <f t="shared" si="312"/>
        <v>0</v>
      </c>
    </row>
    <row r="956" spans="1:11" ht="24.75" hidden="1" customHeight="1" thickBot="1">
      <c r="A956" s="139"/>
      <c r="B956" s="142"/>
      <c r="C956" s="5" t="s">
        <v>15</v>
      </c>
      <c r="D956" s="18">
        <f t="shared" si="312"/>
        <v>0</v>
      </c>
      <c r="E956" s="18">
        <f t="shared" si="312"/>
        <v>0</v>
      </c>
      <c r="F956" s="18">
        <f t="shared" si="312"/>
        <v>0</v>
      </c>
      <c r="G956" s="53">
        <f t="shared" si="312"/>
        <v>0</v>
      </c>
      <c r="H956" s="42">
        <f t="shared" si="295"/>
        <v>0</v>
      </c>
      <c r="I956" s="18">
        <f t="shared" si="312"/>
        <v>0</v>
      </c>
      <c r="J956" s="18">
        <f t="shared" si="312"/>
        <v>0</v>
      </c>
      <c r="K956" s="18">
        <f t="shared" si="312"/>
        <v>0</v>
      </c>
    </row>
    <row r="957" spans="1:11" ht="15.75" hidden="1" customHeight="1" thickBot="1">
      <c r="A957" s="139"/>
      <c r="B957" s="142"/>
      <c r="C957" s="5" t="s">
        <v>17</v>
      </c>
      <c r="D957" s="18">
        <f t="shared" si="312"/>
        <v>69338</v>
      </c>
      <c r="E957" s="18">
        <f t="shared" si="312"/>
        <v>0</v>
      </c>
      <c r="F957" s="18">
        <f t="shared" si="312"/>
        <v>0</v>
      </c>
      <c r="G957" s="53">
        <f t="shared" si="312"/>
        <v>0</v>
      </c>
      <c r="H957" s="42">
        <f t="shared" si="295"/>
        <v>0</v>
      </c>
      <c r="I957" s="18">
        <f t="shared" si="312"/>
        <v>0</v>
      </c>
      <c r="J957" s="18">
        <f t="shared" si="312"/>
        <v>0</v>
      </c>
      <c r="K957" s="18">
        <f t="shared" si="312"/>
        <v>0</v>
      </c>
    </row>
    <row r="958" spans="1:11" ht="15.75" hidden="1" customHeight="1" thickBot="1">
      <c r="A958" s="139"/>
      <c r="B958" s="142"/>
      <c r="C958" s="5" t="s">
        <v>18</v>
      </c>
      <c r="D958" s="18">
        <f t="shared" si="312"/>
        <v>0</v>
      </c>
      <c r="E958" s="18">
        <f t="shared" si="312"/>
        <v>0</v>
      </c>
      <c r="F958" s="18">
        <f t="shared" si="312"/>
        <v>0</v>
      </c>
      <c r="G958" s="53">
        <f t="shared" si="312"/>
        <v>0</v>
      </c>
      <c r="H958" s="42">
        <f t="shared" si="295"/>
        <v>0</v>
      </c>
      <c r="I958" s="18">
        <f t="shared" si="312"/>
        <v>0</v>
      </c>
      <c r="J958" s="18">
        <f t="shared" si="312"/>
        <v>0</v>
      </c>
      <c r="K958" s="18">
        <f t="shared" si="312"/>
        <v>0</v>
      </c>
    </row>
    <row r="959" spans="1:11" ht="36.75" hidden="1" customHeight="1" thickBot="1">
      <c r="A959" s="139"/>
      <c r="B959" s="142"/>
      <c r="C959" s="5" t="s">
        <v>16</v>
      </c>
      <c r="D959" s="18">
        <f t="shared" si="312"/>
        <v>0</v>
      </c>
      <c r="E959" s="18">
        <f t="shared" si="312"/>
        <v>0</v>
      </c>
      <c r="F959" s="18">
        <f t="shared" si="312"/>
        <v>0</v>
      </c>
      <c r="G959" s="53">
        <f t="shared" si="312"/>
        <v>0</v>
      </c>
      <c r="H959" s="42">
        <f t="shared" si="295"/>
        <v>0</v>
      </c>
      <c r="I959" s="18">
        <f t="shared" si="312"/>
        <v>0</v>
      </c>
      <c r="J959" s="18">
        <f t="shared" si="312"/>
        <v>0</v>
      </c>
      <c r="K959" s="18">
        <f t="shared" si="312"/>
        <v>0</v>
      </c>
    </row>
    <row r="960" spans="1:11" ht="15.75" hidden="1" customHeight="1" thickBot="1">
      <c r="A960" s="139"/>
      <c r="B960" s="142"/>
      <c r="C960" s="5" t="s">
        <v>19</v>
      </c>
      <c r="D960" s="18">
        <f t="shared" si="312"/>
        <v>0</v>
      </c>
      <c r="E960" s="18">
        <f t="shared" si="312"/>
        <v>0</v>
      </c>
      <c r="F960" s="18">
        <f t="shared" si="312"/>
        <v>0</v>
      </c>
      <c r="G960" s="53">
        <f t="shared" si="312"/>
        <v>0</v>
      </c>
      <c r="H960" s="42">
        <f t="shared" si="295"/>
        <v>0</v>
      </c>
      <c r="I960" s="18">
        <f t="shared" si="312"/>
        <v>0</v>
      </c>
      <c r="J960" s="18">
        <f t="shared" si="312"/>
        <v>0</v>
      </c>
      <c r="K960" s="18">
        <f t="shared" si="312"/>
        <v>0</v>
      </c>
    </row>
    <row r="961" spans="1:11" ht="36.75" hidden="1" customHeight="1" thickBot="1">
      <c r="A961" s="139"/>
      <c r="B961" s="142"/>
      <c r="C961" s="14" t="s">
        <v>20</v>
      </c>
      <c r="D961" s="16">
        <f t="shared" si="312"/>
        <v>0</v>
      </c>
      <c r="E961" s="16">
        <f t="shared" si="312"/>
        <v>0</v>
      </c>
      <c r="F961" s="16">
        <f t="shared" si="312"/>
        <v>0</v>
      </c>
      <c r="G961" s="51">
        <f t="shared" si="312"/>
        <v>0</v>
      </c>
      <c r="H961" s="38">
        <f t="shared" si="295"/>
        <v>0</v>
      </c>
      <c r="I961" s="16">
        <f t="shared" si="312"/>
        <v>0</v>
      </c>
      <c r="J961" s="16">
        <f t="shared" si="312"/>
        <v>0</v>
      </c>
      <c r="K961" s="16">
        <f t="shared" si="312"/>
        <v>0</v>
      </c>
    </row>
    <row r="962" spans="1:11" ht="24.75" hidden="1" customHeight="1" thickBot="1">
      <c r="A962" s="140"/>
      <c r="B962" s="143"/>
      <c r="C962" s="15" t="s">
        <v>21</v>
      </c>
      <c r="D962" s="17">
        <f t="shared" si="312"/>
        <v>0</v>
      </c>
      <c r="E962" s="17">
        <f t="shared" si="312"/>
        <v>0</v>
      </c>
      <c r="F962" s="17">
        <f t="shared" si="312"/>
        <v>0</v>
      </c>
      <c r="G962" s="65">
        <f t="shared" si="312"/>
        <v>0</v>
      </c>
      <c r="H962" s="40">
        <f t="shared" si="295"/>
        <v>0</v>
      </c>
      <c r="I962" s="17">
        <f t="shared" si="312"/>
        <v>0</v>
      </c>
      <c r="J962" s="17">
        <f t="shared" si="312"/>
        <v>0</v>
      </c>
      <c r="K962" s="17">
        <f t="shared" si="312"/>
        <v>0</v>
      </c>
    </row>
    <row r="963" spans="1:11" ht="15.75" hidden="1" customHeight="1" thickBot="1">
      <c r="A963" s="144" t="s">
        <v>184</v>
      </c>
      <c r="B963" s="145" t="s">
        <v>182</v>
      </c>
      <c r="C963" s="8" t="s">
        <v>11</v>
      </c>
      <c r="D963" s="10">
        <f>SUM(D965,D972,D973)</f>
        <v>53198</v>
      </c>
      <c r="E963" s="10">
        <f t="shared" ref="E963:K963" si="313">SUM(E965,E972,E973)</f>
        <v>0</v>
      </c>
      <c r="F963" s="10">
        <f t="shared" si="313"/>
        <v>0</v>
      </c>
      <c r="G963" s="47">
        <f t="shared" si="313"/>
        <v>0</v>
      </c>
      <c r="H963" s="36">
        <f t="shared" si="295"/>
        <v>0</v>
      </c>
      <c r="I963" s="10">
        <f t="shared" si="313"/>
        <v>0</v>
      </c>
      <c r="J963" s="10">
        <f t="shared" si="313"/>
        <v>0</v>
      </c>
      <c r="K963" s="10">
        <f t="shared" si="313"/>
        <v>0</v>
      </c>
    </row>
    <row r="964" spans="1:11" ht="24.75" hidden="1" customHeight="1" thickBot="1">
      <c r="A964" s="134"/>
      <c r="B964" s="135"/>
      <c r="C964" s="13" t="s">
        <v>12</v>
      </c>
      <c r="D964" s="19"/>
      <c r="E964" s="19"/>
      <c r="F964" s="19"/>
      <c r="G964" s="49"/>
      <c r="H964" s="41">
        <f t="shared" si="295"/>
        <v>0</v>
      </c>
      <c r="I964" s="19"/>
      <c r="J964" s="19"/>
      <c r="K964" s="19"/>
    </row>
    <row r="965" spans="1:11" ht="15.75" hidden="1" customHeight="1" thickBot="1">
      <c r="A965" s="134"/>
      <c r="B965" s="135"/>
      <c r="C965" s="14" t="s">
        <v>13</v>
      </c>
      <c r="D965" s="16">
        <f>SUM(D966:D971)</f>
        <v>53198</v>
      </c>
      <c r="E965" s="16">
        <f t="shared" ref="E965:G965" si="314">SUM(E966:E971)</f>
        <v>0</v>
      </c>
      <c r="F965" s="16">
        <f t="shared" si="314"/>
        <v>0</v>
      </c>
      <c r="G965" s="51">
        <f t="shared" si="314"/>
        <v>0</v>
      </c>
      <c r="H965" s="38">
        <f t="shared" si="295"/>
        <v>0</v>
      </c>
      <c r="I965" s="16">
        <f t="shared" ref="I965:K965" si="315">SUM(I966:I971)</f>
        <v>0</v>
      </c>
      <c r="J965" s="16">
        <f t="shared" si="315"/>
        <v>0</v>
      </c>
      <c r="K965" s="16">
        <f t="shared" si="315"/>
        <v>0</v>
      </c>
    </row>
    <row r="966" spans="1:11" ht="24.75" hidden="1" customHeight="1" thickBot="1">
      <c r="A966" s="134"/>
      <c r="B966" s="135"/>
      <c r="C966" s="5" t="s">
        <v>14</v>
      </c>
      <c r="D966" s="18"/>
      <c r="E966" s="18"/>
      <c r="F966" s="18"/>
      <c r="G966" s="53"/>
      <c r="H966" s="42">
        <f t="shared" si="295"/>
        <v>0</v>
      </c>
      <c r="I966" s="18"/>
      <c r="J966" s="18"/>
      <c r="K966" s="18"/>
    </row>
    <row r="967" spans="1:11" ht="24.75" hidden="1" customHeight="1" thickBot="1">
      <c r="A967" s="134"/>
      <c r="B967" s="135"/>
      <c r="C967" s="5" t="s">
        <v>15</v>
      </c>
      <c r="D967" s="18"/>
      <c r="E967" s="18"/>
      <c r="F967" s="18"/>
      <c r="G967" s="53"/>
      <c r="H967" s="42">
        <f t="shared" ref="H967:H1030" si="316">G967-F967</f>
        <v>0</v>
      </c>
      <c r="I967" s="18"/>
      <c r="J967" s="18"/>
      <c r="K967" s="18"/>
    </row>
    <row r="968" spans="1:11" ht="15.75" hidden="1" customHeight="1" thickBot="1">
      <c r="A968" s="134"/>
      <c r="B968" s="135"/>
      <c r="C968" s="5" t="s">
        <v>17</v>
      </c>
      <c r="D968" s="18">
        <v>53198</v>
      </c>
      <c r="E968" s="18"/>
      <c r="F968" s="18"/>
      <c r="G968" s="53"/>
      <c r="H968" s="42">
        <f t="shared" si="316"/>
        <v>0</v>
      </c>
      <c r="I968" s="18"/>
      <c r="J968" s="18"/>
      <c r="K968" s="18"/>
    </row>
    <row r="969" spans="1:11" ht="15.75" hidden="1" customHeight="1" thickBot="1">
      <c r="A969" s="134"/>
      <c r="B969" s="135"/>
      <c r="C969" s="5" t="s">
        <v>18</v>
      </c>
      <c r="D969" s="18"/>
      <c r="E969" s="18"/>
      <c r="F969" s="18"/>
      <c r="G969" s="53"/>
      <c r="H969" s="42">
        <f t="shared" si="316"/>
        <v>0</v>
      </c>
      <c r="I969" s="18"/>
      <c r="J969" s="18"/>
      <c r="K969" s="18"/>
    </row>
    <row r="970" spans="1:11" ht="36.75" hidden="1" customHeight="1" thickBot="1">
      <c r="A970" s="134"/>
      <c r="B970" s="135"/>
      <c r="C970" s="5" t="s">
        <v>16</v>
      </c>
      <c r="D970" s="18"/>
      <c r="E970" s="18"/>
      <c r="F970" s="18"/>
      <c r="G970" s="53"/>
      <c r="H970" s="42">
        <f t="shared" si="316"/>
        <v>0</v>
      </c>
      <c r="I970" s="18"/>
      <c r="J970" s="18"/>
      <c r="K970" s="18"/>
    </row>
    <row r="971" spans="1:11" ht="15.75" hidden="1" customHeight="1" thickBot="1">
      <c r="A971" s="134"/>
      <c r="B971" s="135"/>
      <c r="C971" s="5" t="s">
        <v>19</v>
      </c>
      <c r="D971" s="18"/>
      <c r="E971" s="18"/>
      <c r="F971" s="18"/>
      <c r="G971" s="53"/>
      <c r="H971" s="42">
        <f t="shared" si="316"/>
        <v>0</v>
      </c>
      <c r="I971" s="18"/>
      <c r="J971" s="18"/>
      <c r="K971" s="18"/>
    </row>
    <row r="972" spans="1:11" ht="36.75" hidden="1" customHeight="1" thickBot="1">
      <c r="A972" s="134"/>
      <c r="B972" s="135"/>
      <c r="C972" s="14" t="s">
        <v>20</v>
      </c>
      <c r="D972" s="16"/>
      <c r="E972" s="16"/>
      <c r="F972" s="16"/>
      <c r="G972" s="51"/>
      <c r="H972" s="38">
        <f t="shared" si="316"/>
        <v>0</v>
      </c>
      <c r="I972" s="16"/>
      <c r="J972" s="16"/>
      <c r="K972" s="16"/>
    </row>
    <row r="973" spans="1:11" ht="24.75" hidden="1" customHeight="1" thickBot="1">
      <c r="A973" s="134"/>
      <c r="B973" s="135"/>
      <c r="C973" s="14" t="s">
        <v>21</v>
      </c>
      <c r="D973" s="16"/>
      <c r="E973" s="16"/>
      <c r="F973" s="16"/>
      <c r="G973" s="51"/>
      <c r="H973" s="38">
        <f t="shared" si="316"/>
        <v>0</v>
      </c>
      <c r="I973" s="16"/>
      <c r="J973" s="16"/>
      <c r="K973" s="16"/>
    </row>
    <row r="974" spans="1:11" ht="15.75" hidden="1" customHeight="1" thickBot="1">
      <c r="A974" s="134" t="s">
        <v>185</v>
      </c>
      <c r="B974" s="135" t="s">
        <v>213</v>
      </c>
      <c r="C974" s="6" t="s">
        <v>11</v>
      </c>
      <c r="D974" s="11">
        <f>SUM(D976,D983,D984)</f>
        <v>3640</v>
      </c>
      <c r="E974" s="11">
        <f t="shared" ref="E974:K974" si="317">SUM(E976,E983,E984)</f>
        <v>0</v>
      </c>
      <c r="F974" s="11">
        <f t="shared" si="317"/>
        <v>0</v>
      </c>
      <c r="G974" s="55">
        <f t="shared" si="317"/>
        <v>0</v>
      </c>
      <c r="H974" s="43">
        <f t="shared" si="316"/>
        <v>0</v>
      </c>
      <c r="I974" s="11">
        <f t="shared" si="317"/>
        <v>0</v>
      </c>
      <c r="J974" s="11">
        <f t="shared" si="317"/>
        <v>0</v>
      </c>
      <c r="K974" s="11">
        <f t="shared" si="317"/>
        <v>0</v>
      </c>
    </row>
    <row r="975" spans="1:11" ht="24.75" hidden="1" customHeight="1" thickBot="1">
      <c r="A975" s="134"/>
      <c r="B975" s="135"/>
      <c r="C975" s="13" t="s">
        <v>12</v>
      </c>
      <c r="D975" s="19"/>
      <c r="E975" s="19"/>
      <c r="F975" s="19"/>
      <c r="G975" s="49"/>
      <c r="H975" s="41">
        <f t="shared" si="316"/>
        <v>0</v>
      </c>
      <c r="I975" s="19"/>
      <c r="J975" s="19"/>
      <c r="K975" s="19"/>
    </row>
    <row r="976" spans="1:11" ht="15.75" hidden="1" customHeight="1" thickBot="1">
      <c r="A976" s="134"/>
      <c r="B976" s="135"/>
      <c r="C976" s="14" t="s">
        <v>13</v>
      </c>
      <c r="D976" s="16">
        <f>SUM(D977:D982)</f>
        <v>3640</v>
      </c>
      <c r="E976" s="16">
        <f t="shared" ref="E976:G976" si="318">SUM(E977:E982)</f>
        <v>0</v>
      </c>
      <c r="F976" s="16">
        <f t="shared" si="318"/>
        <v>0</v>
      </c>
      <c r="G976" s="51">
        <f t="shared" si="318"/>
        <v>0</v>
      </c>
      <c r="H976" s="38">
        <f t="shared" si="316"/>
        <v>0</v>
      </c>
      <c r="I976" s="16">
        <f t="shared" ref="I976:K976" si="319">SUM(I977:I982)</f>
        <v>0</v>
      </c>
      <c r="J976" s="16">
        <f t="shared" si="319"/>
        <v>0</v>
      </c>
      <c r="K976" s="16">
        <f t="shared" si="319"/>
        <v>0</v>
      </c>
    </row>
    <row r="977" spans="1:11" ht="24.75" hidden="1" customHeight="1" thickBot="1">
      <c r="A977" s="134"/>
      <c r="B977" s="135"/>
      <c r="C977" s="5" t="s">
        <v>14</v>
      </c>
      <c r="D977" s="18"/>
      <c r="E977" s="18"/>
      <c r="F977" s="18"/>
      <c r="G977" s="53"/>
      <c r="H977" s="42">
        <f t="shared" si="316"/>
        <v>0</v>
      </c>
      <c r="I977" s="18"/>
      <c r="J977" s="18"/>
      <c r="K977" s="18"/>
    </row>
    <row r="978" spans="1:11" ht="24.75" hidden="1" customHeight="1" thickBot="1">
      <c r="A978" s="134"/>
      <c r="B978" s="135"/>
      <c r="C978" s="5" t="s">
        <v>15</v>
      </c>
      <c r="D978" s="18"/>
      <c r="E978" s="18"/>
      <c r="F978" s="18"/>
      <c r="G978" s="53"/>
      <c r="H978" s="42">
        <f t="shared" si="316"/>
        <v>0</v>
      </c>
      <c r="I978" s="18"/>
      <c r="J978" s="18"/>
      <c r="K978" s="18"/>
    </row>
    <row r="979" spans="1:11" ht="15.75" hidden="1" customHeight="1" thickBot="1">
      <c r="A979" s="134"/>
      <c r="B979" s="135"/>
      <c r="C979" s="5" t="s">
        <v>17</v>
      </c>
      <c r="D979" s="18">
        <v>3640</v>
      </c>
      <c r="E979" s="18"/>
      <c r="F979" s="18"/>
      <c r="G979" s="53"/>
      <c r="H979" s="42">
        <f t="shared" si="316"/>
        <v>0</v>
      </c>
      <c r="I979" s="18"/>
      <c r="J979" s="18"/>
      <c r="K979" s="18"/>
    </row>
    <row r="980" spans="1:11" ht="15.75" hidden="1" customHeight="1" thickBot="1">
      <c r="A980" s="134"/>
      <c r="B980" s="135"/>
      <c r="C980" s="5" t="s">
        <v>18</v>
      </c>
      <c r="D980" s="18"/>
      <c r="E980" s="18"/>
      <c r="F980" s="18"/>
      <c r="G980" s="53"/>
      <c r="H980" s="42">
        <f t="shared" si="316"/>
        <v>0</v>
      </c>
      <c r="I980" s="18"/>
      <c r="J980" s="18"/>
      <c r="K980" s="18"/>
    </row>
    <row r="981" spans="1:11" ht="36.75" hidden="1" customHeight="1" thickBot="1">
      <c r="A981" s="134"/>
      <c r="B981" s="135"/>
      <c r="C981" s="5" t="s">
        <v>16</v>
      </c>
      <c r="D981" s="18"/>
      <c r="E981" s="18"/>
      <c r="F981" s="18"/>
      <c r="G981" s="53"/>
      <c r="H981" s="42">
        <f t="shared" si="316"/>
        <v>0</v>
      </c>
      <c r="I981" s="18"/>
      <c r="J981" s="18"/>
      <c r="K981" s="18"/>
    </row>
    <row r="982" spans="1:11" ht="15.75" hidden="1" customHeight="1" thickBot="1">
      <c r="A982" s="134"/>
      <c r="B982" s="135"/>
      <c r="C982" s="5" t="s">
        <v>19</v>
      </c>
      <c r="D982" s="18"/>
      <c r="E982" s="18"/>
      <c r="F982" s="18"/>
      <c r="G982" s="53"/>
      <c r="H982" s="42">
        <f t="shared" si="316"/>
        <v>0</v>
      </c>
      <c r="I982" s="18"/>
      <c r="J982" s="18"/>
      <c r="K982" s="18"/>
    </row>
    <row r="983" spans="1:11" ht="36.75" hidden="1" customHeight="1" thickBot="1">
      <c r="A983" s="134"/>
      <c r="B983" s="135"/>
      <c r="C983" s="14" t="s">
        <v>20</v>
      </c>
      <c r="D983" s="16"/>
      <c r="E983" s="16"/>
      <c r="F983" s="16"/>
      <c r="G983" s="51"/>
      <c r="H983" s="38">
        <f t="shared" si="316"/>
        <v>0</v>
      </c>
      <c r="I983" s="16"/>
      <c r="J983" s="16"/>
      <c r="K983" s="16"/>
    </row>
    <row r="984" spans="1:11" ht="24.75" hidden="1" customHeight="1" thickBot="1">
      <c r="A984" s="134"/>
      <c r="B984" s="135"/>
      <c r="C984" s="14" t="s">
        <v>21</v>
      </c>
      <c r="D984" s="16"/>
      <c r="E984" s="16"/>
      <c r="F984" s="16"/>
      <c r="G984" s="51"/>
      <c r="H984" s="38">
        <f t="shared" si="316"/>
        <v>0</v>
      </c>
      <c r="I984" s="16"/>
      <c r="J984" s="16"/>
      <c r="K984" s="16"/>
    </row>
    <row r="985" spans="1:11" ht="15.75" hidden="1" customHeight="1" thickBot="1">
      <c r="A985" s="134" t="s">
        <v>186</v>
      </c>
      <c r="B985" s="135" t="s">
        <v>187</v>
      </c>
      <c r="C985" s="6" t="s">
        <v>11</v>
      </c>
      <c r="D985" s="11">
        <f>SUM(D987,D994,D995)</f>
        <v>12500</v>
      </c>
      <c r="E985" s="11">
        <f t="shared" ref="E985:K985" si="320">SUM(E987,E994,E995)</f>
        <v>0</v>
      </c>
      <c r="F985" s="11">
        <f t="shared" si="320"/>
        <v>0</v>
      </c>
      <c r="G985" s="55">
        <f t="shared" si="320"/>
        <v>0</v>
      </c>
      <c r="H985" s="43">
        <f t="shared" si="316"/>
        <v>0</v>
      </c>
      <c r="I985" s="11">
        <f t="shared" si="320"/>
        <v>0</v>
      </c>
      <c r="J985" s="11">
        <f t="shared" si="320"/>
        <v>0</v>
      </c>
      <c r="K985" s="11">
        <f t="shared" si="320"/>
        <v>0</v>
      </c>
    </row>
    <row r="986" spans="1:11" ht="24.75" hidden="1" customHeight="1" thickBot="1">
      <c r="A986" s="134"/>
      <c r="B986" s="135"/>
      <c r="C986" s="13" t="s">
        <v>12</v>
      </c>
      <c r="D986" s="19"/>
      <c r="E986" s="19"/>
      <c r="F986" s="19"/>
      <c r="G986" s="49"/>
      <c r="H986" s="41">
        <f t="shared" si="316"/>
        <v>0</v>
      </c>
      <c r="I986" s="19"/>
      <c r="J986" s="19"/>
      <c r="K986" s="19"/>
    </row>
    <row r="987" spans="1:11" ht="15.75" hidden="1" customHeight="1" thickBot="1">
      <c r="A987" s="134"/>
      <c r="B987" s="135"/>
      <c r="C987" s="14" t="s">
        <v>13</v>
      </c>
      <c r="D987" s="16">
        <f>SUM(D988:D993)</f>
        <v>12500</v>
      </c>
      <c r="E987" s="16">
        <f t="shared" ref="E987:G987" si="321">SUM(E988:E993)</f>
        <v>0</v>
      </c>
      <c r="F987" s="16">
        <f t="shared" si="321"/>
        <v>0</v>
      </c>
      <c r="G987" s="51">
        <f t="shared" si="321"/>
        <v>0</v>
      </c>
      <c r="H987" s="38">
        <f t="shared" si="316"/>
        <v>0</v>
      </c>
      <c r="I987" s="16">
        <f t="shared" ref="I987:K987" si="322">SUM(I988:I993)</f>
        <v>0</v>
      </c>
      <c r="J987" s="16">
        <f t="shared" si="322"/>
        <v>0</v>
      </c>
      <c r="K987" s="16">
        <f t="shared" si="322"/>
        <v>0</v>
      </c>
    </row>
    <row r="988" spans="1:11" ht="24.75" hidden="1" customHeight="1" thickBot="1">
      <c r="A988" s="134"/>
      <c r="B988" s="135"/>
      <c r="C988" s="5" t="s">
        <v>14</v>
      </c>
      <c r="D988" s="18"/>
      <c r="E988" s="18"/>
      <c r="F988" s="18"/>
      <c r="G988" s="53"/>
      <c r="H988" s="42">
        <f t="shared" si="316"/>
        <v>0</v>
      </c>
      <c r="I988" s="18"/>
      <c r="J988" s="18"/>
      <c r="K988" s="18"/>
    </row>
    <row r="989" spans="1:11" ht="24.75" hidden="1" customHeight="1" thickBot="1">
      <c r="A989" s="134"/>
      <c r="B989" s="135"/>
      <c r="C989" s="5" t="s">
        <v>15</v>
      </c>
      <c r="D989" s="18"/>
      <c r="E989" s="18"/>
      <c r="F989" s="18"/>
      <c r="G989" s="53"/>
      <c r="H989" s="42">
        <f t="shared" si="316"/>
        <v>0</v>
      </c>
      <c r="I989" s="18"/>
      <c r="J989" s="18"/>
      <c r="K989" s="18"/>
    </row>
    <row r="990" spans="1:11" ht="15.75" hidden="1" customHeight="1" thickBot="1">
      <c r="A990" s="134"/>
      <c r="B990" s="135"/>
      <c r="C990" s="5" t="s">
        <v>17</v>
      </c>
      <c r="D990" s="18">
        <v>12500</v>
      </c>
      <c r="E990" s="18"/>
      <c r="F990" s="18"/>
      <c r="G990" s="53"/>
      <c r="H990" s="42">
        <f t="shared" si="316"/>
        <v>0</v>
      </c>
      <c r="I990" s="18"/>
      <c r="J990" s="18"/>
      <c r="K990" s="18"/>
    </row>
    <row r="991" spans="1:11" ht="15.75" hidden="1" customHeight="1" thickBot="1">
      <c r="A991" s="134"/>
      <c r="B991" s="135"/>
      <c r="C991" s="5" t="s">
        <v>18</v>
      </c>
      <c r="D991" s="18"/>
      <c r="E991" s="18"/>
      <c r="F991" s="18"/>
      <c r="G991" s="53"/>
      <c r="H991" s="42">
        <f t="shared" si="316"/>
        <v>0</v>
      </c>
      <c r="I991" s="18"/>
      <c r="J991" s="18"/>
      <c r="K991" s="18"/>
    </row>
    <row r="992" spans="1:11" ht="36.75" hidden="1" customHeight="1" thickBot="1">
      <c r="A992" s="134"/>
      <c r="B992" s="135"/>
      <c r="C992" s="5" t="s">
        <v>16</v>
      </c>
      <c r="D992" s="18"/>
      <c r="E992" s="18"/>
      <c r="F992" s="18"/>
      <c r="G992" s="53"/>
      <c r="H992" s="42">
        <f t="shared" si="316"/>
        <v>0</v>
      </c>
      <c r="I992" s="18"/>
      <c r="J992" s="18"/>
      <c r="K992" s="18"/>
    </row>
    <row r="993" spans="1:11" ht="15.75" hidden="1" customHeight="1" thickBot="1">
      <c r="A993" s="134"/>
      <c r="B993" s="135"/>
      <c r="C993" s="5" t="s">
        <v>19</v>
      </c>
      <c r="D993" s="18"/>
      <c r="E993" s="18"/>
      <c r="F993" s="18"/>
      <c r="G993" s="53"/>
      <c r="H993" s="42">
        <f t="shared" si="316"/>
        <v>0</v>
      </c>
      <c r="I993" s="18"/>
      <c r="J993" s="18"/>
      <c r="K993" s="18"/>
    </row>
    <row r="994" spans="1:11" ht="36.75" hidden="1" customHeight="1" thickBot="1">
      <c r="A994" s="134"/>
      <c r="B994" s="135"/>
      <c r="C994" s="14" t="s">
        <v>20</v>
      </c>
      <c r="D994" s="16"/>
      <c r="E994" s="16"/>
      <c r="F994" s="16"/>
      <c r="G994" s="51"/>
      <c r="H994" s="38">
        <f t="shared" si="316"/>
        <v>0</v>
      </c>
      <c r="I994" s="16"/>
      <c r="J994" s="16"/>
      <c r="K994" s="16"/>
    </row>
    <row r="995" spans="1:11" ht="24.75" hidden="1" customHeight="1" thickBot="1">
      <c r="A995" s="136"/>
      <c r="B995" s="137"/>
      <c r="C995" s="20" t="s">
        <v>21</v>
      </c>
      <c r="D995" s="21"/>
      <c r="E995" s="21"/>
      <c r="F995" s="21"/>
      <c r="G995" s="67"/>
      <c r="H995" s="44">
        <f t="shared" si="316"/>
        <v>0</v>
      </c>
      <c r="I995" s="21"/>
      <c r="J995" s="21"/>
      <c r="K995" s="21"/>
    </row>
    <row r="996" spans="1:11">
      <c r="A996" s="125" t="s">
        <v>188</v>
      </c>
      <c r="B996" s="116" t="s">
        <v>189</v>
      </c>
      <c r="C996" s="46" t="s">
        <v>11</v>
      </c>
      <c r="D996" s="47">
        <f>SUM(D998,D1005,D1006)</f>
        <v>3139734</v>
      </c>
      <c r="E996" s="47">
        <f t="shared" ref="E996:K996" si="323">SUM(E998,E1005,E1006)</f>
        <v>3178900</v>
      </c>
      <c r="F996" s="47">
        <f t="shared" si="323"/>
        <v>3154900</v>
      </c>
      <c r="G996" s="47">
        <f t="shared" si="323"/>
        <v>3465760</v>
      </c>
      <c r="H996" s="36">
        <f t="shared" si="316"/>
        <v>310860</v>
      </c>
      <c r="I996" s="47">
        <f t="shared" si="323"/>
        <v>0</v>
      </c>
      <c r="J996" s="47">
        <f t="shared" si="323"/>
        <v>0</v>
      </c>
      <c r="K996" s="47">
        <f t="shared" si="323"/>
        <v>0</v>
      </c>
    </row>
    <row r="997" spans="1:11" ht="24">
      <c r="A997" s="126"/>
      <c r="B997" s="117"/>
      <c r="C997" s="48" t="s">
        <v>12</v>
      </c>
      <c r="D997" s="49">
        <f>SUM(D1008,D1019,D1085)</f>
        <v>19</v>
      </c>
      <c r="E997" s="49">
        <f t="shared" ref="E997:K997" si="324">SUM(E1008,E1019,E1085)</f>
        <v>20</v>
      </c>
      <c r="F997" s="49">
        <f t="shared" si="324"/>
        <v>20</v>
      </c>
      <c r="G997" s="49">
        <f t="shared" si="324"/>
        <v>20</v>
      </c>
      <c r="H997" s="41">
        <f t="shared" si="316"/>
        <v>0</v>
      </c>
      <c r="I997" s="49">
        <f t="shared" si="324"/>
        <v>20</v>
      </c>
      <c r="J997" s="49">
        <f t="shared" si="324"/>
        <v>20</v>
      </c>
      <c r="K997" s="49">
        <f t="shared" si="324"/>
        <v>20</v>
      </c>
    </row>
    <row r="998" spans="1:11">
      <c r="A998" s="126"/>
      <c r="B998" s="117"/>
      <c r="C998" s="50" t="s">
        <v>13</v>
      </c>
      <c r="D998" s="51">
        <f>SUM(D999:D1004)</f>
        <v>3134059</v>
      </c>
      <c r="E998" s="51">
        <f t="shared" ref="E998:G998" si="325">SUM(E999:E1004)</f>
        <v>3172735</v>
      </c>
      <c r="F998" s="51">
        <f t="shared" si="325"/>
        <v>3154900</v>
      </c>
      <c r="G998" s="51">
        <f t="shared" si="325"/>
        <v>3462760</v>
      </c>
      <c r="H998" s="38">
        <f t="shared" si="316"/>
        <v>307860</v>
      </c>
      <c r="I998" s="51">
        <f t="shared" ref="I998:K998" si="326">SUM(I999:I1004)</f>
        <v>0</v>
      </c>
      <c r="J998" s="51">
        <f t="shared" si="326"/>
        <v>0</v>
      </c>
      <c r="K998" s="51">
        <f t="shared" si="326"/>
        <v>0</v>
      </c>
    </row>
    <row r="999" spans="1:11" ht="24">
      <c r="A999" s="126"/>
      <c r="B999" s="117"/>
      <c r="C999" s="52" t="s">
        <v>14</v>
      </c>
      <c r="D999" s="53">
        <f t="shared" ref="D999:K1006" si="327">SUM(D1010,D1021,D1087)</f>
        <v>311206</v>
      </c>
      <c r="E999" s="53">
        <f t="shared" si="327"/>
        <v>326700</v>
      </c>
      <c r="F999" s="53">
        <f t="shared" si="327"/>
        <v>326700</v>
      </c>
      <c r="G999" s="53">
        <f t="shared" si="327"/>
        <v>326700</v>
      </c>
      <c r="H999" s="42">
        <f t="shared" si="316"/>
        <v>0</v>
      </c>
      <c r="I999" s="53">
        <f t="shared" si="327"/>
        <v>0</v>
      </c>
      <c r="J999" s="53">
        <f t="shared" si="327"/>
        <v>0</v>
      </c>
      <c r="K999" s="53">
        <f t="shared" si="327"/>
        <v>0</v>
      </c>
    </row>
    <row r="1000" spans="1:11" ht="24">
      <c r="A1000" s="126"/>
      <c r="B1000" s="117"/>
      <c r="C1000" s="52" t="s">
        <v>15</v>
      </c>
      <c r="D1000" s="53">
        <f t="shared" si="327"/>
        <v>1806576</v>
      </c>
      <c r="E1000" s="53">
        <f t="shared" si="327"/>
        <v>528515</v>
      </c>
      <c r="F1000" s="53">
        <f t="shared" si="327"/>
        <v>523200</v>
      </c>
      <c r="G1000" s="53">
        <f t="shared" si="327"/>
        <v>309500</v>
      </c>
      <c r="H1000" s="42">
        <f t="shared" si="316"/>
        <v>-213700</v>
      </c>
      <c r="I1000" s="53">
        <f t="shared" si="327"/>
        <v>0</v>
      </c>
      <c r="J1000" s="53">
        <f t="shared" si="327"/>
        <v>0</v>
      </c>
      <c r="K1000" s="53">
        <f t="shared" si="327"/>
        <v>0</v>
      </c>
    </row>
    <row r="1001" spans="1:11">
      <c r="A1001" s="126"/>
      <c r="B1001" s="117"/>
      <c r="C1001" s="52" t="s">
        <v>17</v>
      </c>
      <c r="D1001" s="53">
        <f t="shared" si="327"/>
        <v>0</v>
      </c>
      <c r="E1001" s="53">
        <f t="shared" si="327"/>
        <v>1810320</v>
      </c>
      <c r="F1001" s="53">
        <f t="shared" si="327"/>
        <v>1770000</v>
      </c>
      <c r="G1001" s="53">
        <f t="shared" si="327"/>
        <v>1992560</v>
      </c>
      <c r="H1001" s="42">
        <f t="shared" si="316"/>
        <v>222560</v>
      </c>
      <c r="I1001" s="53">
        <f t="shared" si="327"/>
        <v>0</v>
      </c>
      <c r="J1001" s="53">
        <f t="shared" si="327"/>
        <v>0</v>
      </c>
      <c r="K1001" s="53">
        <f t="shared" si="327"/>
        <v>0</v>
      </c>
    </row>
    <row r="1002" spans="1:11" ht="15" hidden="1" customHeight="1">
      <c r="A1002" s="126"/>
      <c r="B1002" s="117"/>
      <c r="C1002" s="52" t="s">
        <v>18</v>
      </c>
      <c r="D1002" s="53">
        <f t="shared" si="327"/>
        <v>0</v>
      </c>
      <c r="E1002" s="53">
        <f t="shared" si="327"/>
        <v>0</v>
      </c>
      <c r="F1002" s="53">
        <f t="shared" si="327"/>
        <v>0</v>
      </c>
      <c r="G1002" s="53">
        <f t="shared" si="327"/>
        <v>0</v>
      </c>
      <c r="H1002" s="42">
        <f t="shared" si="316"/>
        <v>0</v>
      </c>
      <c r="I1002" s="53">
        <f t="shared" si="327"/>
        <v>0</v>
      </c>
      <c r="J1002" s="53">
        <f t="shared" si="327"/>
        <v>0</v>
      </c>
      <c r="K1002" s="53">
        <f t="shared" si="327"/>
        <v>0</v>
      </c>
    </row>
    <row r="1003" spans="1:11" ht="36">
      <c r="A1003" s="126"/>
      <c r="B1003" s="117"/>
      <c r="C1003" s="52" t="s">
        <v>16</v>
      </c>
      <c r="D1003" s="53">
        <f t="shared" si="327"/>
        <v>114573</v>
      </c>
      <c r="E1003" s="53">
        <f t="shared" si="327"/>
        <v>133700</v>
      </c>
      <c r="F1003" s="53">
        <f t="shared" si="327"/>
        <v>165000</v>
      </c>
      <c r="G1003" s="53">
        <f t="shared" si="327"/>
        <v>165000</v>
      </c>
      <c r="H1003" s="42">
        <f t="shared" si="316"/>
        <v>0</v>
      </c>
      <c r="I1003" s="53">
        <f t="shared" si="327"/>
        <v>0</v>
      </c>
      <c r="J1003" s="53">
        <f t="shared" si="327"/>
        <v>0</v>
      </c>
      <c r="K1003" s="53">
        <f t="shared" si="327"/>
        <v>0</v>
      </c>
    </row>
    <row r="1004" spans="1:11">
      <c r="A1004" s="126"/>
      <c r="B1004" s="117"/>
      <c r="C1004" s="52" t="s">
        <v>19</v>
      </c>
      <c r="D1004" s="53">
        <f t="shared" si="327"/>
        <v>901704</v>
      </c>
      <c r="E1004" s="53">
        <f t="shared" si="327"/>
        <v>373500</v>
      </c>
      <c r="F1004" s="53">
        <f t="shared" si="327"/>
        <v>370000</v>
      </c>
      <c r="G1004" s="53">
        <f t="shared" si="327"/>
        <v>669000</v>
      </c>
      <c r="H1004" s="42">
        <f t="shared" si="316"/>
        <v>299000</v>
      </c>
      <c r="I1004" s="53">
        <f t="shared" si="327"/>
        <v>0</v>
      </c>
      <c r="J1004" s="53">
        <f t="shared" si="327"/>
        <v>0</v>
      </c>
      <c r="K1004" s="53">
        <f t="shared" si="327"/>
        <v>0</v>
      </c>
    </row>
    <row r="1005" spans="1:11" ht="36">
      <c r="A1005" s="126"/>
      <c r="B1005" s="117"/>
      <c r="C1005" s="50" t="s">
        <v>20</v>
      </c>
      <c r="D1005" s="51">
        <f t="shared" si="327"/>
        <v>3992</v>
      </c>
      <c r="E1005" s="51">
        <f t="shared" si="327"/>
        <v>4000</v>
      </c>
      <c r="F1005" s="51">
        <f t="shared" si="327"/>
        <v>0</v>
      </c>
      <c r="G1005" s="51">
        <f t="shared" si="327"/>
        <v>3000</v>
      </c>
      <c r="H1005" s="38">
        <f t="shared" si="316"/>
        <v>3000</v>
      </c>
      <c r="I1005" s="51">
        <f t="shared" si="327"/>
        <v>0</v>
      </c>
      <c r="J1005" s="51">
        <f t="shared" si="327"/>
        <v>0</v>
      </c>
      <c r="K1005" s="51">
        <f t="shared" si="327"/>
        <v>0</v>
      </c>
    </row>
    <row r="1006" spans="1:11" ht="24.75" thickBot="1">
      <c r="A1006" s="127"/>
      <c r="B1006" s="118"/>
      <c r="C1006" s="64" t="s">
        <v>21</v>
      </c>
      <c r="D1006" s="65">
        <f t="shared" si="327"/>
        <v>1683</v>
      </c>
      <c r="E1006" s="65">
        <f t="shared" si="327"/>
        <v>2165</v>
      </c>
      <c r="F1006" s="65">
        <f t="shared" si="327"/>
        <v>0</v>
      </c>
      <c r="G1006" s="65">
        <f t="shared" si="327"/>
        <v>0</v>
      </c>
      <c r="H1006" s="40">
        <f t="shared" si="316"/>
        <v>0</v>
      </c>
      <c r="I1006" s="65">
        <f t="shared" si="327"/>
        <v>0</v>
      </c>
      <c r="J1006" s="65">
        <f t="shared" si="327"/>
        <v>0</v>
      </c>
      <c r="K1006" s="65">
        <f t="shared" si="327"/>
        <v>0</v>
      </c>
    </row>
    <row r="1007" spans="1:11">
      <c r="A1007" s="113" t="s">
        <v>190</v>
      </c>
      <c r="B1007" s="122" t="s">
        <v>191</v>
      </c>
      <c r="C1007" s="46" t="s">
        <v>11</v>
      </c>
      <c r="D1007" s="47">
        <f>SUM(D1009,D1016,D1017)</f>
        <v>419088</v>
      </c>
      <c r="E1007" s="47">
        <f t="shared" ref="E1007:K1007" si="328">SUM(E1009,E1016,E1017)</f>
        <v>427400</v>
      </c>
      <c r="F1007" s="47">
        <f t="shared" si="328"/>
        <v>419900</v>
      </c>
      <c r="G1007" s="47">
        <f t="shared" si="328"/>
        <v>423400</v>
      </c>
      <c r="H1007" s="36">
        <f t="shared" si="316"/>
        <v>3500</v>
      </c>
      <c r="I1007" s="47">
        <f t="shared" si="328"/>
        <v>0</v>
      </c>
      <c r="J1007" s="47">
        <f t="shared" si="328"/>
        <v>0</v>
      </c>
      <c r="K1007" s="47">
        <f t="shared" si="328"/>
        <v>0</v>
      </c>
    </row>
    <row r="1008" spans="1:11" ht="24">
      <c r="A1008" s="114"/>
      <c r="B1008" s="123"/>
      <c r="C1008" s="48" t="s">
        <v>12</v>
      </c>
      <c r="D1008" s="49">
        <v>19</v>
      </c>
      <c r="E1008" s="49">
        <v>20</v>
      </c>
      <c r="F1008" s="49">
        <v>20</v>
      </c>
      <c r="G1008" s="49">
        <v>20</v>
      </c>
      <c r="H1008" s="41">
        <f t="shared" si="316"/>
        <v>0</v>
      </c>
      <c r="I1008" s="49">
        <v>20</v>
      </c>
      <c r="J1008" s="49">
        <v>20</v>
      </c>
      <c r="K1008" s="49">
        <v>20</v>
      </c>
    </row>
    <row r="1009" spans="1:11">
      <c r="A1009" s="114"/>
      <c r="B1009" s="123"/>
      <c r="C1009" s="50" t="s">
        <v>13</v>
      </c>
      <c r="D1009" s="51">
        <f>SUM(D1010:D1015)</f>
        <v>413413</v>
      </c>
      <c r="E1009" s="51">
        <f t="shared" ref="E1009:G1009" si="329">SUM(E1010:E1015)</f>
        <v>421835</v>
      </c>
      <c r="F1009" s="51">
        <f t="shared" si="329"/>
        <v>419900</v>
      </c>
      <c r="G1009" s="51">
        <f t="shared" si="329"/>
        <v>420400</v>
      </c>
      <c r="H1009" s="38">
        <f t="shared" si="316"/>
        <v>500</v>
      </c>
      <c r="I1009" s="51">
        <f t="shared" ref="I1009:K1009" si="330">SUM(I1010:I1015)</f>
        <v>0</v>
      </c>
      <c r="J1009" s="51">
        <f t="shared" si="330"/>
        <v>0</v>
      </c>
      <c r="K1009" s="51">
        <f t="shared" si="330"/>
        <v>0</v>
      </c>
    </row>
    <row r="1010" spans="1:11" ht="24">
      <c r="A1010" s="114"/>
      <c r="B1010" s="123"/>
      <c r="C1010" s="52" t="s">
        <v>14</v>
      </c>
      <c r="D1010" s="53">
        <v>311206</v>
      </c>
      <c r="E1010" s="53">
        <v>326700</v>
      </c>
      <c r="F1010" s="53">
        <v>326700</v>
      </c>
      <c r="G1010" s="53">
        <v>326700</v>
      </c>
      <c r="H1010" s="42">
        <f t="shared" si="316"/>
        <v>0</v>
      </c>
      <c r="I1010" s="53"/>
      <c r="J1010" s="53"/>
      <c r="K1010" s="53"/>
    </row>
    <row r="1011" spans="1:11" ht="24">
      <c r="A1011" s="114"/>
      <c r="B1011" s="123"/>
      <c r="C1011" s="52" t="s">
        <v>15</v>
      </c>
      <c r="D1011" s="53">
        <v>90804</v>
      </c>
      <c r="E1011" s="53">
        <f>93200-1565</f>
        <v>91635</v>
      </c>
      <c r="F1011" s="53">
        <v>93200</v>
      </c>
      <c r="G1011" s="53">
        <v>90200</v>
      </c>
      <c r="H1011" s="42">
        <f t="shared" si="316"/>
        <v>-3000</v>
      </c>
      <c r="I1011" s="53"/>
      <c r="J1011" s="53"/>
      <c r="K1011" s="53"/>
    </row>
    <row r="1012" spans="1:11" ht="15" hidden="1" customHeight="1">
      <c r="A1012" s="114"/>
      <c r="B1012" s="123"/>
      <c r="C1012" s="52" t="s">
        <v>17</v>
      </c>
      <c r="D1012" s="53"/>
      <c r="E1012" s="53"/>
      <c r="F1012" s="53"/>
      <c r="G1012" s="53"/>
      <c r="H1012" s="42">
        <f t="shared" si="316"/>
        <v>0</v>
      </c>
      <c r="I1012" s="53"/>
      <c r="J1012" s="53"/>
      <c r="K1012" s="53"/>
    </row>
    <row r="1013" spans="1:11" ht="15" hidden="1" customHeight="1">
      <c r="A1013" s="114"/>
      <c r="B1013" s="123"/>
      <c r="C1013" s="52" t="s">
        <v>18</v>
      </c>
      <c r="D1013" s="53"/>
      <c r="E1013" s="53"/>
      <c r="F1013" s="53"/>
      <c r="G1013" s="53"/>
      <c r="H1013" s="42">
        <f t="shared" si="316"/>
        <v>0</v>
      </c>
      <c r="I1013" s="53"/>
      <c r="J1013" s="53"/>
      <c r="K1013" s="53"/>
    </row>
    <row r="1014" spans="1:11" ht="36">
      <c r="A1014" s="114"/>
      <c r="B1014" s="123"/>
      <c r="C1014" s="52" t="s">
        <v>16</v>
      </c>
      <c r="D1014" s="53">
        <v>9473</v>
      </c>
      <c r="E1014" s="53"/>
      <c r="F1014" s="53"/>
      <c r="G1014" s="53"/>
      <c r="H1014" s="42">
        <f t="shared" si="316"/>
        <v>0</v>
      </c>
      <c r="I1014" s="53"/>
      <c r="J1014" s="53"/>
      <c r="K1014" s="53"/>
    </row>
    <row r="1015" spans="1:11">
      <c r="A1015" s="114"/>
      <c r="B1015" s="123"/>
      <c r="C1015" s="52" t="s">
        <v>19</v>
      </c>
      <c r="D1015" s="53">
        <v>1930</v>
      </c>
      <c r="E1015" s="53">
        <v>3500</v>
      </c>
      <c r="F1015" s="53"/>
      <c r="G1015" s="53">
        <v>3500</v>
      </c>
      <c r="H1015" s="42">
        <f t="shared" si="316"/>
        <v>3500</v>
      </c>
      <c r="I1015" s="53"/>
      <c r="J1015" s="53"/>
      <c r="K1015" s="53"/>
    </row>
    <row r="1016" spans="1:11" ht="36">
      <c r="A1016" s="114"/>
      <c r="B1016" s="123"/>
      <c r="C1016" s="50" t="s">
        <v>20</v>
      </c>
      <c r="D1016" s="51">
        <v>3992</v>
      </c>
      <c r="E1016" s="51">
        <v>4000</v>
      </c>
      <c r="F1016" s="51"/>
      <c r="G1016" s="51">
        <v>3000</v>
      </c>
      <c r="H1016" s="38">
        <f t="shared" si="316"/>
        <v>3000</v>
      </c>
      <c r="I1016" s="51"/>
      <c r="J1016" s="51"/>
      <c r="K1016" s="51"/>
    </row>
    <row r="1017" spans="1:11" ht="24.75" thickBot="1">
      <c r="A1017" s="115"/>
      <c r="B1017" s="124"/>
      <c r="C1017" s="64" t="s">
        <v>21</v>
      </c>
      <c r="D1017" s="65">
        <v>1683</v>
      </c>
      <c r="E1017" s="65">
        <v>1565</v>
      </c>
      <c r="F1017" s="65"/>
      <c r="G1017" s="65"/>
      <c r="H1017" s="40">
        <f t="shared" si="316"/>
        <v>0</v>
      </c>
      <c r="I1017" s="65"/>
      <c r="J1017" s="65"/>
      <c r="K1017" s="65"/>
    </row>
    <row r="1018" spans="1:11">
      <c r="A1018" s="113" t="s">
        <v>192</v>
      </c>
      <c r="B1018" s="116" t="s">
        <v>193</v>
      </c>
      <c r="C1018" s="46" t="s">
        <v>11</v>
      </c>
      <c r="D1018" s="47">
        <f>SUM(D1020,D1027,D1028)</f>
        <v>2311909</v>
      </c>
      <c r="E1018" s="47">
        <f t="shared" ref="E1018:K1018" si="331">SUM(E1020,E1027,E1028)</f>
        <v>2382120</v>
      </c>
      <c r="F1018" s="47">
        <f t="shared" si="331"/>
        <v>2305000</v>
      </c>
      <c r="G1018" s="47">
        <f t="shared" si="331"/>
        <v>2658360</v>
      </c>
      <c r="H1018" s="36">
        <f t="shared" si="316"/>
        <v>353360</v>
      </c>
      <c r="I1018" s="47">
        <f t="shared" si="331"/>
        <v>0</v>
      </c>
      <c r="J1018" s="47">
        <f t="shared" si="331"/>
        <v>0</v>
      </c>
      <c r="K1018" s="47">
        <f t="shared" si="331"/>
        <v>0</v>
      </c>
    </row>
    <row r="1019" spans="1:11" ht="24" hidden="1" customHeight="1">
      <c r="A1019" s="114"/>
      <c r="B1019" s="117"/>
      <c r="C1019" s="48" t="s">
        <v>12</v>
      </c>
      <c r="D1019" s="49">
        <f>SUM(D1030,D1041,D1052,D1063,D1074)</f>
        <v>0</v>
      </c>
      <c r="E1019" s="49">
        <f t="shared" ref="E1019:K1019" si="332">SUM(E1030,E1041,E1052,E1063,E1074)</f>
        <v>0</v>
      </c>
      <c r="F1019" s="49">
        <f t="shared" si="332"/>
        <v>0</v>
      </c>
      <c r="G1019" s="49">
        <f t="shared" si="332"/>
        <v>0</v>
      </c>
      <c r="H1019" s="41">
        <f t="shared" si="316"/>
        <v>0</v>
      </c>
      <c r="I1019" s="49">
        <f t="shared" si="332"/>
        <v>0</v>
      </c>
      <c r="J1019" s="49">
        <f t="shared" si="332"/>
        <v>0</v>
      </c>
      <c r="K1019" s="49">
        <f t="shared" si="332"/>
        <v>0</v>
      </c>
    </row>
    <row r="1020" spans="1:11">
      <c r="A1020" s="114"/>
      <c r="B1020" s="117"/>
      <c r="C1020" s="50" t="s">
        <v>13</v>
      </c>
      <c r="D1020" s="51">
        <f>SUM(D1021:D1026)</f>
        <v>2311909</v>
      </c>
      <c r="E1020" s="51">
        <f t="shared" ref="E1020:G1020" si="333">SUM(E1021:E1026)</f>
        <v>2381520</v>
      </c>
      <c r="F1020" s="51">
        <f t="shared" si="333"/>
        <v>2305000</v>
      </c>
      <c r="G1020" s="51">
        <f t="shared" si="333"/>
        <v>2658360</v>
      </c>
      <c r="H1020" s="38">
        <f t="shared" si="316"/>
        <v>353360</v>
      </c>
      <c r="I1020" s="51">
        <f t="shared" ref="I1020:K1020" si="334">SUM(I1021:I1026)</f>
        <v>0</v>
      </c>
      <c r="J1020" s="51">
        <f t="shared" si="334"/>
        <v>0</v>
      </c>
      <c r="K1020" s="51">
        <f t="shared" si="334"/>
        <v>0</v>
      </c>
    </row>
    <row r="1021" spans="1:11" ht="24" hidden="1" customHeight="1">
      <c r="A1021" s="114"/>
      <c r="B1021" s="117"/>
      <c r="C1021" s="52" t="s">
        <v>14</v>
      </c>
      <c r="D1021" s="53">
        <f t="shared" ref="D1021:K1028" si="335">SUM(D1032,D1043,D1054,D1065,D1076)</f>
        <v>0</v>
      </c>
      <c r="E1021" s="53">
        <f t="shared" si="335"/>
        <v>0</v>
      </c>
      <c r="F1021" s="53">
        <f t="shared" si="335"/>
        <v>0</v>
      </c>
      <c r="G1021" s="53">
        <f t="shared" si="335"/>
        <v>0</v>
      </c>
      <c r="H1021" s="42">
        <f t="shared" si="316"/>
        <v>0</v>
      </c>
      <c r="I1021" s="53">
        <f t="shared" si="335"/>
        <v>0</v>
      </c>
      <c r="J1021" s="53">
        <f t="shared" si="335"/>
        <v>0</v>
      </c>
      <c r="K1021" s="53">
        <f t="shared" si="335"/>
        <v>0</v>
      </c>
    </row>
    <row r="1022" spans="1:11" ht="24">
      <c r="A1022" s="114"/>
      <c r="B1022" s="117"/>
      <c r="C1022" s="52" t="s">
        <v>15</v>
      </c>
      <c r="D1022" s="53">
        <f t="shared" si="335"/>
        <v>1307035</v>
      </c>
      <c r="E1022" s="53">
        <f t="shared" si="335"/>
        <v>67500</v>
      </c>
      <c r="F1022" s="53">
        <f t="shared" si="335"/>
        <v>0</v>
      </c>
      <c r="G1022" s="53">
        <f t="shared" si="335"/>
        <v>82800</v>
      </c>
      <c r="H1022" s="42">
        <f t="shared" si="316"/>
        <v>82800</v>
      </c>
      <c r="I1022" s="53">
        <f t="shared" si="335"/>
        <v>0</v>
      </c>
      <c r="J1022" s="53">
        <f t="shared" si="335"/>
        <v>0</v>
      </c>
      <c r="K1022" s="53">
        <f t="shared" si="335"/>
        <v>0</v>
      </c>
    </row>
    <row r="1023" spans="1:11">
      <c r="A1023" s="114"/>
      <c r="B1023" s="117"/>
      <c r="C1023" s="52" t="s">
        <v>17</v>
      </c>
      <c r="D1023" s="53">
        <f t="shared" si="335"/>
        <v>0</v>
      </c>
      <c r="E1023" s="53">
        <f t="shared" si="335"/>
        <v>1810320</v>
      </c>
      <c r="F1023" s="53">
        <f t="shared" si="335"/>
        <v>1770000</v>
      </c>
      <c r="G1023" s="53">
        <f t="shared" si="335"/>
        <v>1992560</v>
      </c>
      <c r="H1023" s="42">
        <f t="shared" si="316"/>
        <v>222560</v>
      </c>
      <c r="I1023" s="53">
        <f t="shared" si="335"/>
        <v>0</v>
      </c>
      <c r="J1023" s="53">
        <f t="shared" si="335"/>
        <v>0</v>
      </c>
      <c r="K1023" s="53">
        <f t="shared" si="335"/>
        <v>0</v>
      </c>
    </row>
    <row r="1024" spans="1:11" ht="15" hidden="1" customHeight="1">
      <c r="A1024" s="114"/>
      <c r="B1024" s="117"/>
      <c r="C1024" s="52" t="s">
        <v>18</v>
      </c>
      <c r="D1024" s="53">
        <f t="shared" si="335"/>
        <v>0</v>
      </c>
      <c r="E1024" s="53">
        <f t="shared" si="335"/>
        <v>0</v>
      </c>
      <c r="F1024" s="53">
        <f t="shared" si="335"/>
        <v>0</v>
      </c>
      <c r="G1024" s="53">
        <f t="shared" si="335"/>
        <v>0</v>
      </c>
      <c r="H1024" s="42">
        <f t="shared" si="316"/>
        <v>0</v>
      </c>
      <c r="I1024" s="53">
        <f t="shared" si="335"/>
        <v>0</v>
      </c>
      <c r="J1024" s="53">
        <f t="shared" si="335"/>
        <v>0</v>
      </c>
      <c r="K1024" s="53">
        <f t="shared" si="335"/>
        <v>0</v>
      </c>
    </row>
    <row r="1025" spans="1:11" ht="36" hidden="1" customHeight="1">
      <c r="A1025" s="114"/>
      <c r="B1025" s="117"/>
      <c r="C1025" s="52" t="s">
        <v>16</v>
      </c>
      <c r="D1025" s="53">
        <f t="shared" si="335"/>
        <v>105100</v>
      </c>
      <c r="E1025" s="53">
        <f t="shared" si="335"/>
        <v>133700</v>
      </c>
      <c r="F1025" s="53">
        <f t="shared" si="335"/>
        <v>165000</v>
      </c>
      <c r="G1025" s="53">
        <f t="shared" si="335"/>
        <v>165000</v>
      </c>
      <c r="H1025" s="42">
        <f t="shared" si="316"/>
        <v>0</v>
      </c>
      <c r="I1025" s="53">
        <f t="shared" si="335"/>
        <v>0</v>
      </c>
      <c r="J1025" s="53">
        <f t="shared" si="335"/>
        <v>0</v>
      </c>
      <c r="K1025" s="53">
        <f t="shared" si="335"/>
        <v>0</v>
      </c>
    </row>
    <row r="1026" spans="1:11" ht="15.75" thickBot="1">
      <c r="A1026" s="114"/>
      <c r="B1026" s="117"/>
      <c r="C1026" s="52" t="s">
        <v>19</v>
      </c>
      <c r="D1026" s="53">
        <f t="shared" si="335"/>
        <v>899774</v>
      </c>
      <c r="E1026" s="53">
        <f t="shared" si="335"/>
        <v>370000</v>
      </c>
      <c r="F1026" s="53">
        <f t="shared" si="335"/>
        <v>370000</v>
      </c>
      <c r="G1026" s="53">
        <f t="shared" si="335"/>
        <v>418000</v>
      </c>
      <c r="H1026" s="42">
        <f t="shared" si="316"/>
        <v>48000</v>
      </c>
      <c r="I1026" s="53">
        <f t="shared" si="335"/>
        <v>0</v>
      </c>
      <c r="J1026" s="53">
        <f t="shared" si="335"/>
        <v>0</v>
      </c>
      <c r="K1026" s="53">
        <f t="shared" si="335"/>
        <v>0</v>
      </c>
    </row>
    <row r="1027" spans="1:11" ht="36.75" hidden="1" customHeight="1" thickBot="1">
      <c r="A1027" s="114"/>
      <c r="B1027" s="117"/>
      <c r="C1027" s="50" t="s">
        <v>20</v>
      </c>
      <c r="D1027" s="51">
        <f t="shared" si="335"/>
        <v>0</v>
      </c>
      <c r="E1027" s="51">
        <f t="shared" si="335"/>
        <v>0</v>
      </c>
      <c r="F1027" s="51">
        <f t="shared" si="335"/>
        <v>0</v>
      </c>
      <c r="G1027" s="51">
        <f t="shared" si="335"/>
        <v>0</v>
      </c>
      <c r="H1027" s="38">
        <f t="shared" si="316"/>
        <v>0</v>
      </c>
      <c r="I1027" s="51">
        <f t="shared" si="335"/>
        <v>0</v>
      </c>
      <c r="J1027" s="51">
        <f t="shared" si="335"/>
        <v>0</v>
      </c>
      <c r="K1027" s="51">
        <f t="shared" si="335"/>
        <v>0</v>
      </c>
    </row>
    <row r="1028" spans="1:11" ht="24.75" hidden="1" customHeight="1" thickBot="1">
      <c r="A1028" s="115"/>
      <c r="B1028" s="118"/>
      <c r="C1028" s="64" t="s">
        <v>21</v>
      </c>
      <c r="D1028" s="65">
        <f t="shared" si="335"/>
        <v>0</v>
      </c>
      <c r="E1028" s="65">
        <f t="shared" si="335"/>
        <v>600</v>
      </c>
      <c r="F1028" s="65">
        <f t="shared" si="335"/>
        <v>0</v>
      </c>
      <c r="G1028" s="65">
        <f t="shared" si="335"/>
        <v>0</v>
      </c>
      <c r="H1028" s="40">
        <f t="shared" si="316"/>
        <v>0</v>
      </c>
      <c r="I1028" s="65">
        <f t="shared" si="335"/>
        <v>0</v>
      </c>
      <c r="J1028" s="65">
        <f t="shared" si="335"/>
        <v>0</v>
      </c>
      <c r="K1028" s="65">
        <f t="shared" si="335"/>
        <v>0</v>
      </c>
    </row>
    <row r="1029" spans="1:11" ht="15" customHeight="1">
      <c r="A1029" s="121" t="s">
        <v>194</v>
      </c>
      <c r="B1029" s="119" t="s">
        <v>200</v>
      </c>
      <c r="C1029" s="46" t="s">
        <v>11</v>
      </c>
      <c r="D1029" s="47">
        <f>SUM(D1031,D1038,D1039)</f>
        <v>1264735</v>
      </c>
      <c r="E1029" s="47">
        <f t="shared" ref="E1029:K1029" si="336">SUM(E1031,E1038,E1039)</f>
        <v>1251400</v>
      </c>
      <c r="F1029" s="47">
        <f t="shared" si="336"/>
        <v>1230000</v>
      </c>
      <c r="G1029" s="47">
        <f t="shared" si="336"/>
        <v>1312400</v>
      </c>
      <c r="H1029" s="36">
        <f t="shared" si="316"/>
        <v>82400</v>
      </c>
      <c r="I1029" s="47">
        <f t="shared" si="336"/>
        <v>0</v>
      </c>
      <c r="J1029" s="47">
        <f t="shared" si="336"/>
        <v>0</v>
      </c>
      <c r="K1029" s="47">
        <f t="shared" si="336"/>
        <v>0</v>
      </c>
    </row>
    <row r="1030" spans="1:11" ht="24" hidden="1" customHeight="1">
      <c r="A1030" s="120"/>
      <c r="B1030" s="111"/>
      <c r="C1030" s="48" t="s">
        <v>12</v>
      </c>
      <c r="D1030" s="49"/>
      <c r="E1030" s="49"/>
      <c r="F1030" s="49"/>
      <c r="G1030" s="49"/>
      <c r="H1030" s="41">
        <f t="shared" si="316"/>
        <v>0</v>
      </c>
      <c r="I1030" s="49"/>
      <c r="J1030" s="49"/>
      <c r="K1030" s="49"/>
    </row>
    <row r="1031" spans="1:11">
      <c r="A1031" s="120"/>
      <c r="B1031" s="111"/>
      <c r="C1031" s="50" t="s">
        <v>13</v>
      </c>
      <c r="D1031" s="51">
        <f>SUM(D1032:D1037)</f>
        <v>1264735</v>
      </c>
      <c r="E1031" s="51">
        <f t="shared" ref="E1031:G1031" si="337">SUM(E1032:E1037)</f>
        <v>1251400</v>
      </c>
      <c r="F1031" s="51">
        <f t="shared" si="337"/>
        <v>1230000</v>
      </c>
      <c r="G1031" s="51">
        <f t="shared" si="337"/>
        <v>1312400</v>
      </c>
      <c r="H1031" s="38">
        <f t="shared" ref="H1031:H1094" si="338">G1031-F1031</f>
        <v>82400</v>
      </c>
      <c r="I1031" s="51">
        <f t="shared" ref="I1031:K1031" si="339">SUM(I1032:I1037)</f>
        <v>0</v>
      </c>
      <c r="J1031" s="51">
        <f t="shared" si="339"/>
        <v>0</v>
      </c>
      <c r="K1031" s="51">
        <f t="shared" si="339"/>
        <v>0</v>
      </c>
    </row>
    <row r="1032" spans="1:11" ht="24" hidden="1" customHeight="1">
      <c r="A1032" s="120"/>
      <c r="B1032" s="111"/>
      <c r="C1032" s="52" t="s">
        <v>14</v>
      </c>
      <c r="D1032" s="53"/>
      <c r="E1032" s="53"/>
      <c r="F1032" s="53"/>
      <c r="G1032" s="53"/>
      <c r="H1032" s="42">
        <f t="shared" si="338"/>
        <v>0</v>
      </c>
      <c r="I1032" s="53"/>
      <c r="J1032" s="53"/>
      <c r="K1032" s="53"/>
    </row>
    <row r="1033" spans="1:11" ht="24">
      <c r="A1033" s="120"/>
      <c r="B1033" s="111"/>
      <c r="C1033" s="52" t="s">
        <v>15</v>
      </c>
      <c r="D1033" s="53">
        <v>1264735</v>
      </c>
      <c r="E1033" s="53">
        <v>18000</v>
      </c>
      <c r="F1033" s="53"/>
      <c r="G1033" s="53">
        <v>18000</v>
      </c>
      <c r="H1033" s="42">
        <f t="shared" si="338"/>
        <v>18000</v>
      </c>
      <c r="I1033" s="53"/>
      <c r="J1033" s="53"/>
      <c r="K1033" s="53"/>
    </row>
    <row r="1034" spans="1:11">
      <c r="A1034" s="120"/>
      <c r="B1034" s="111"/>
      <c r="C1034" s="52" t="s">
        <v>17</v>
      </c>
      <c r="D1034" s="53"/>
      <c r="E1034" s="53">
        <f>1222400+11000</f>
        <v>1233400</v>
      </c>
      <c r="F1034" s="53">
        <v>1230000</v>
      </c>
      <c r="G1034" s="53">
        <f>1230000-18000+34400</f>
        <v>1246400</v>
      </c>
      <c r="H1034" s="42">
        <f t="shared" si="338"/>
        <v>16400</v>
      </c>
      <c r="I1034" s="53"/>
      <c r="J1034" s="53"/>
      <c r="K1034" s="53"/>
    </row>
    <row r="1035" spans="1:11" ht="15" hidden="1" customHeight="1">
      <c r="A1035" s="120"/>
      <c r="B1035" s="111"/>
      <c r="C1035" s="52" t="s">
        <v>18</v>
      </c>
      <c r="D1035" s="53"/>
      <c r="E1035" s="53"/>
      <c r="F1035" s="53"/>
      <c r="G1035" s="53"/>
      <c r="H1035" s="42">
        <f t="shared" si="338"/>
        <v>0</v>
      </c>
      <c r="I1035" s="53"/>
      <c r="J1035" s="53"/>
      <c r="K1035" s="53"/>
    </row>
    <row r="1036" spans="1:11" ht="36" hidden="1" customHeight="1">
      <c r="A1036" s="120"/>
      <c r="B1036" s="111"/>
      <c r="C1036" s="52" t="s">
        <v>16</v>
      </c>
      <c r="D1036" s="53"/>
      <c r="E1036" s="53"/>
      <c r="F1036" s="53"/>
      <c r="G1036" s="53"/>
      <c r="H1036" s="42">
        <f t="shared" si="338"/>
        <v>0</v>
      </c>
      <c r="I1036" s="53"/>
      <c r="J1036" s="53"/>
      <c r="K1036" s="53"/>
    </row>
    <row r="1037" spans="1:11">
      <c r="A1037" s="120"/>
      <c r="B1037" s="111"/>
      <c r="C1037" s="52" t="s">
        <v>19</v>
      </c>
      <c r="D1037" s="53"/>
      <c r="E1037" s="53"/>
      <c r="F1037" s="53"/>
      <c r="G1037" s="53">
        <v>48000</v>
      </c>
      <c r="H1037" s="42">
        <f t="shared" si="338"/>
        <v>48000</v>
      </c>
      <c r="I1037" s="53"/>
      <c r="J1037" s="53"/>
      <c r="K1037" s="53"/>
    </row>
    <row r="1038" spans="1:11" ht="38.25" hidden="1" customHeight="1">
      <c r="A1038" s="120"/>
      <c r="B1038" s="111"/>
      <c r="C1038" s="50" t="s">
        <v>20</v>
      </c>
      <c r="D1038" s="51"/>
      <c r="E1038" s="51"/>
      <c r="F1038" s="51"/>
      <c r="G1038" s="51"/>
      <c r="H1038" s="38">
        <f t="shared" si="338"/>
        <v>0</v>
      </c>
      <c r="I1038" s="51"/>
      <c r="J1038" s="51"/>
      <c r="K1038" s="51"/>
    </row>
    <row r="1039" spans="1:11" ht="42.75" hidden="1" customHeight="1">
      <c r="A1039" s="120"/>
      <c r="B1039" s="112"/>
      <c r="C1039" s="50" t="s">
        <v>21</v>
      </c>
      <c r="D1039" s="51"/>
      <c r="E1039" s="51"/>
      <c r="F1039" s="51"/>
      <c r="G1039" s="51"/>
      <c r="H1039" s="38">
        <f t="shared" si="338"/>
        <v>0</v>
      </c>
      <c r="I1039" s="51"/>
      <c r="J1039" s="51"/>
      <c r="K1039" s="51"/>
    </row>
    <row r="1040" spans="1:11" ht="19.5" customHeight="1">
      <c r="A1040" s="120" t="s">
        <v>195</v>
      </c>
      <c r="B1040" s="170" t="s">
        <v>201</v>
      </c>
      <c r="C1040" s="54" t="s">
        <v>11</v>
      </c>
      <c r="D1040" s="55">
        <f>SUM(D1042,D1049,D1050)</f>
        <v>366820</v>
      </c>
      <c r="E1040" s="55">
        <f t="shared" ref="E1040:K1040" si="340">SUM(E1042,E1049,E1050)</f>
        <v>370000</v>
      </c>
      <c r="F1040" s="55">
        <f t="shared" si="340"/>
        <v>370000</v>
      </c>
      <c r="G1040" s="55">
        <f t="shared" si="340"/>
        <v>370000</v>
      </c>
      <c r="H1040" s="43">
        <f t="shared" si="338"/>
        <v>0</v>
      </c>
      <c r="I1040" s="55">
        <f t="shared" si="340"/>
        <v>0</v>
      </c>
      <c r="J1040" s="55">
        <f t="shared" si="340"/>
        <v>0</v>
      </c>
      <c r="K1040" s="55">
        <f t="shared" si="340"/>
        <v>0</v>
      </c>
    </row>
    <row r="1041" spans="1:11" ht="24" hidden="1" customHeight="1">
      <c r="A1041" s="120"/>
      <c r="B1041" s="171"/>
      <c r="C1041" s="48" t="s">
        <v>12</v>
      </c>
      <c r="D1041" s="49"/>
      <c r="E1041" s="49"/>
      <c r="F1041" s="49"/>
      <c r="G1041" s="49"/>
      <c r="H1041" s="41">
        <f t="shared" si="338"/>
        <v>0</v>
      </c>
      <c r="I1041" s="49"/>
      <c r="J1041" s="49"/>
      <c r="K1041" s="49"/>
    </row>
    <row r="1042" spans="1:11" ht="21.75" customHeight="1">
      <c r="A1042" s="120"/>
      <c r="B1042" s="171"/>
      <c r="C1042" s="50" t="s">
        <v>13</v>
      </c>
      <c r="D1042" s="51">
        <f>SUM(D1043:D1048)</f>
        <v>366820</v>
      </c>
      <c r="E1042" s="51">
        <f t="shared" ref="E1042:G1042" si="341">SUM(E1043:E1048)</f>
        <v>370000</v>
      </c>
      <c r="F1042" s="51">
        <f t="shared" si="341"/>
        <v>370000</v>
      </c>
      <c r="G1042" s="51">
        <f t="shared" si="341"/>
        <v>370000</v>
      </c>
      <c r="H1042" s="38">
        <f t="shared" si="338"/>
        <v>0</v>
      </c>
      <c r="I1042" s="51">
        <f t="shared" ref="I1042:K1042" si="342">SUM(I1043:I1048)</f>
        <v>0</v>
      </c>
      <c r="J1042" s="51">
        <f t="shared" si="342"/>
        <v>0</v>
      </c>
      <c r="K1042" s="51">
        <f t="shared" si="342"/>
        <v>0</v>
      </c>
    </row>
    <row r="1043" spans="1:11" ht="24" hidden="1" customHeight="1">
      <c r="A1043" s="120"/>
      <c r="B1043" s="171"/>
      <c r="C1043" s="52" t="s">
        <v>14</v>
      </c>
      <c r="D1043" s="53"/>
      <c r="E1043" s="53"/>
      <c r="F1043" s="53"/>
      <c r="G1043" s="53"/>
      <c r="H1043" s="42">
        <f t="shared" si="338"/>
        <v>0</v>
      </c>
      <c r="I1043" s="53"/>
      <c r="J1043" s="53"/>
      <c r="K1043" s="53"/>
    </row>
    <row r="1044" spans="1:11" ht="24" hidden="1" customHeight="1">
      <c r="A1044" s="120"/>
      <c r="B1044" s="171"/>
      <c r="C1044" s="52" t="s">
        <v>15</v>
      </c>
      <c r="D1044" s="53"/>
      <c r="E1044" s="53"/>
      <c r="F1044" s="53"/>
      <c r="G1044" s="53"/>
      <c r="H1044" s="42">
        <f t="shared" si="338"/>
        <v>0</v>
      </c>
      <c r="I1044" s="53"/>
      <c r="J1044" s="53"/>
      <c r="K1044" s="53"/>
    </row>
    <row r="1045" spans="1:11" ht="15" hidden="1" customHeight="1">
      <c r="A1045" s="120"/>
      <c r="B1045" s="171"/>
      <c r="C1045" s="52" t="s">
        <v>17</v>
      </c>
      <c r="D1045" s="53"/>
      <c r="E1045" s="53"/>
      <c r="F1045" s="53"/>
      <c r="G1045" s="53"/>
      <c r="H1045" s="42">
        <f t="shared" si="338"/>
        <v>0</v>
      </c>
      <c r="I1045" s="53"/>
      <c r="J1045" s="53"/>
      <c r="K1045" s="53"/>
    </row>
    <row r="1046" spans="1:11" ht="15" hidden="1" customHeight="1">
      <c r="A1046" s="120"/>
      <c r="B1046" s="171"/>
      <c r="C1046" s="52" t="s">
        <v>18</v>
      </c>
      <c r="D1046" s="53"/>
      <c r="E1046" s="53"/>
      <c r="F1046" s="53"/>
      <c r="G1046" s="53"/>
      <c r="H1046" s="42">
        <f t="shared" si="338"/>
        <v>0</v>
      </c>
      <c r="I1046" s="53"/>
      <c r="J1046" s="53"/>
      <c r="K1046" s="53"/>
    </row>
    <row r="1047" spans="1:11" ht="36" hidden="1" customHeight="1">
      <c r="A1047" s="120"/>
      <c r="B1047" s="171"/>
      <c r="C1047" s="52" t="s">
        <v>16</v>
      </c>
      <c r="D1047" s="53"/>
      <c r="E1047" s="53"/>
      <c r="F1047" s="53"/>
      <c r="G1047" s="53"/>
      <c r="H1047" s="42">
        <f t="shared" si="338"/>
        <v>0</v>
      </c>
      <c r="I1047" s="53"/>
      <c r="J1047" s="53"/>
      <c r="K1047" s="53"/>
    </row>
    <row r="1048" spans="1:11" ht="15.75" customHeight="1">
      <c r="A1048" s="120"/>
      <c r="B1048" s="171"/>
      <c r="C1048" s="52" t="s">
        <v>19</v>
      </c>
      <c r="D1048" s="53">
        <v>366820</v>
      </c>
      <c r="E1048" s="53">
        <v>370000</v>
      </c>
      <c r="F1048" s="53">
        <v>370000</v>
      </c>
      <c r="G1048" s="53">
        <v>370000</v>
      </c>
      <c r="H1048" s="42">
        <f t="shared" si="338"/>
        <v>0</v>
      </c>
      <c r="I1048" s="53"/>
      <c r="J1048" s="53"/>
      <c r="K1048" s="53"/>
    </row>
    <row r="1049" spans="1:11" ht="7.5" hidden="1" customHeight="1">
      <c r="A1049" s="120"/>
      <c r="B1049" s="171"/>
      <c r="C1049" s="50" t="s">
        <v>20</v>
      </c>
      <c r="D1049" s="51"/>
      <c r="E1049" s="51"/>
      <c r="F1049" s="51"/>
      <c r="G1049" s="51"/>
      <c r="H1049" s="38">
        <f t="shared" si="338"/>
        <v>0</v>
      </c>
      <c r="I1049" s="51"/>
      <c r="J1049" s="51"/>
      <c r="K1049" s="51"/>
    </row>
    <row r="1050" spans="1:11" ht="25.5" customHeight="1">
      <c r="A1050" s="120"/>
      <c r="B1050" s="172"/>
      <c r="C1050" s="50" t="s">
        <v>21</v>
      </c>
      <c r="D1050" s="51"/>
      <c r="E1050" s="51"/>
      <c r="F1050" s="51"/>
      <c r="G1050" s="51"/>
      <c r="H1050" s="38">
        <f t="shared" si="338"/>
        <v>0</v>
      </c>
      <c r="I1050" s="51"/>
      <c r="J1050" s="51"/>
      <c r="K1050" s="51"/>
    </row>
    <row r="1051" spans="1:11" ht="15" customHeight="1">
      <c r="A1051" s="120" t="s">
        <v>196</v>
      </c>
      <c r="B1051" s="110" t="s">
        <v>202</v>
      </c>
      <c r="C1051" s="54" t="s">
        <v>11</v>
      </c>
      <c r="D1051" s="55">
        <f>SUM(D1053,D1060,D1061)</f>
        <v>420507</v>
      </c>
      <c r="E1051" s="55">
        <f t="shared" ref="E1051:K1051" si="343">SUM(E1053,E1060,E1061)</f>
        <v>626420</v>
      </c>
      <c r="F1051" s="55">
        <f t="shared" si="343"/>
        <v>540000</v>
      </c>
      <c r="G1051" s="55">
        <f t="shared" si="343"/>
        <v>810960</v>
      </c>
      <c r="H1051" s="43">
        <f t="shared" si="338"/>
        <v>270960</v>
      </c>
      <c r="I1051" s="55">
        <f t="shared" si="343"/>
        <v>0</v>
      </c>
      <c r="J1051" s="55">
        <f t="shared" si="343"/>
        <v>0</v>
      </c>
      <c r="K1051" s="55">
        <f t="shared" si="343"/>
        <v>0</v>
      </c>
    </row>
    <row r="1052" spans="1:11" ht="24">
      <c r="A1052" s="120"/>
      <c r="B1052" s="111"/>
      <c r="C1052" s="48" t="s">
        <v>12</v>
      </c>
      <c r="D1052" s="49"/>
      <c r="E1052" s="49"/>
      <c r="F1052" s="49"/>
      <c r="G1052" s="49"/>
      <c r="H1052" s="41">
        <f t="shared" si="338"/>
        <v>0</v>
      </c>
      <c r="I1052" s="49"/>
      <c r="J1052" s="49"/>
      <c r="K1052" s="49"/>
    </row>
    <row r="1053" spans="1:11" ht="33" customHeight="1">
      <c r="A1053" s="120"/>
      <c r="B1053" s="111"/>
      <c r="C1053" s="50" t="s">
        <v>13</v>
      </c>
      <c r="D1053" s="51">
        <f>SUM(D1054:D1059)</f>
        <v>420507</v>
      </c>
      <c r="E1053" s="51">
        <f t="shared" ref="E1053:G1053" si="344">SUM(E1054:E1059)</f>
        <v>626420</v>
      </c>
      <c r="F1053" s="51">
        <f t="shared" si="344"/>
        <v>540000</v>
      </c>
      <c r="G1053" s="51">
        <f t="shared" si="344"/>
        <v>810960</v>
      </c>
      <c r="H1053" s="38">
        <f t="shared" si="338"/>
        <v>270960</v>
      </c>
      <c r="I1053" s="51">
        <f t="shared" ref="I1053:K1053" si="345">SUM(I1054:I1059)</f>
        <v>0</v>
      </c>
      <c r="J1053" s="51">
        <f t="shared" si="345"/>
        <v>0</v>
      </c>
      <c r="K1053" s="51">
        <f t="shared" si="345"/>
        <v>0</v>
      </c>
    </row>
    <row r="1054" spans="1:11" ht="24" hidden="1" customHeight="1">
      <c r="A1054" s="120"/>
      <c r="B1054" s="111"/>
      <c r="C1054" s="52" t="s">
        <v>14</v>
      </c>
      <c r="D1054" s="53"/>
      <c r="E1054" s="53"/>
      <c r="F1054" s="53"/>
      <c r="G1054" s="53"/>
      <c r="H1054" s="42">
        <f t="shared" si="338"/>
        <v>0</v>
      </c>
      <c r="I1054" s="53"/>
      <c r="J1054" s="53"/>
      <c r="K1054" s="53"/>
    </row>
    <row r="1055" spans="1:11" ht="24">
      <c r="A1055" s="120"/>
      <c r="B1055" s="111"/>
      <c r="C1055" s="52" t="s">
        <v>15</v>
      </c>
      <c r="D1055" s="53">
        <v>31200</v>
      </c>
      <c r="E1055" s="53">
        <v>49500</v>
      </c>
      <c r="F1055" s="53"/>
      <c r="G1055" s="53">
        <v>64800</v>
      </c>
      <c r="H1055" s="42">
        <f t="shared" si="338"/>
        <v>64800</v>
      </c>
      <c r="I1055" s="53"/>
      <c r="J1055" s="53"/>
      <c r="K1055" s="53"/>
    </row>
    <row r="1056" spans="1:11">
      <c r="A1056" s="120"/>
      <c r="B1056" s="111"/>
      <c r="C1056" s="52" t="s">
        <v>17</v>
      </c>
      <c r="D1056" s="53"/>
      <c r="E1056" s="53">
        <f>542600+34320</f>
        <v>576920</v>
      </c>
      <c r="F1056" s="53">
        <v>540000</v>
      </c>
      <c r="G1056" s="53">
        <v>746160</v>
      </c>
      <c r="H1056" s="42">
        <f t="shared" si="338"/>
        <v>206160</v>
      </c>
      <c r="I1056" s="53"/>
      <c r="J1056" s="53"/>
      <c r="K1056" s="53"/>
    </row>
    <row r="1057" spans="1:11" ht="15" hidden="1" customHeight="1">
      <c r="A1057" s="120"/>
      <c r="B1057" s="111"/>
      <c r="C1057" s="52" t="s">
        <v>18</v>
      </c>
      <c r="D1057" s="53"/>
      <c r="E1057" s="53"/>
      <c r="F1057" s="53"/>
      <c r="G1057" s="53"/>
      <c r="H1057" s="42">
        <f t="shared" si="338"/>
        <v>0</v>
      </c>
      <c r="I1057" s="53"/>
      <c r="J1057" s="53"/>
      <c r="K1057" s="53"/>
    </row>
    <row r="1058" spans="1:11" ht="36" hidden="1" customHeight="1">
      <c r="A1058" s="120"/>
      <c r="B1058" s="111"/>
      <c r="C1058" s="52" t="s">
        <v>16</v>
      </c>
      <c r="D1058" s="53"/>
      <c r="E1058" s="53"/>
      <c r="F1058" s="53"/>
      <c r="G1058" s="53"/>
      <c r="H1058" s="42">
        <f t="shared" si="338"/>
        <v>0</v>
      </c>
      <c r="I1058" s="53"/>
      <c r="J1058" s="53"/>
      <c r="K1058" s="53"/>
    </row>
    <row r="1059" spans="1:11">
      <c r="A1059" s="120"/>
      <c r="B1059" s="111"/>
      <c r="C1059" s="52" t="s">
        <v>19</v>
      </c>
      <c r="D1059" s="53">
        <v>389307</v>
      </c>
      <c r="E1059" s="53"/>
      <c r="F1059" s="53"/>
      <c r="G1059" s="53"/>
      <c r="H1059" s="42">
        <f t="shared" si="338"/>
        <v>0</v>
      </c>
      <c r="I1059" s="53"/>
      <c r="J1059" s="53"/>
      <c r="K1059" s="53"/>
    </row>
    <row r="1060" spans="1:11" ht="36" hidden="1" customHeight="1">
      <c r="A1060" s="120"/>
      <c r="B1060" s="111"/>
      <c r="C1060" s="50" t="s">
        <v>20</v>
      </c>
      <c r="D1060" s="51"/>
      <c r="E1060" s="51"/>
      <c r="F1060" s="51"/>
      <c r="G1060" s="51"/>
      <c r="H1060" s="38">
        <f t="shared" si="338"/>
        <v>0</v>
      </c>
      <c r="I1060" s="51"/>
      <c r="J1060" s="51"/>
      <c r="K1060" s="51"/>
    </row>
    <row r="1061" spans="1:11" ht="24" hidden="1" customHeight="1">
      <c r="A1061" s="120"/>
      <c r="B1061" s="112"/>
      <c r="C1061" s="50" t="s">
        <v>21</v>
      </c>
      <c r="D1061" s="51"/>
      <c r="E1061" s="51"/>
      <c r="F1061" s="51"/>
      <c r="G1061" s="51"/>
      <c r="H1061" s="38">
        <f t="shared" si="338"/>
        <v>0</v>
      </c>
      <c r="I1061" s="51"/>
      <c r="J1061" s="51"/>
      <c r="K1061" s="51"/>
    </row>
    <row r="1062" spans="1:11">
      <c r="A1062" s="120" t="s">
        <v>197</v>
      </c>
      <c r="B1062" s="170" t="s">
        <v>203</v>
      </c>
      <c r="C1062" s="54" t="s">
        <v>11</v>
      </c>
      <c r="D1062" s="55">
        <f>SUM(D1064,D1071,D1072)</f>
        <v>154747</v>
      </c>
      <c r="E1062" s="55">
        <f t="shared" ref="E1062:K1062" si="346">SUM(E1064,E1071,E1072)</f>
        <v>0</v>
      </c>
      <c r="F1062" s="55">
        <f t="shared" si="346"/>
        <v>0</v>
      </c>
      <c r="G1062" s="55">
        <f t="shared" si="346"/>
        <v>0</v>
      </c>
      <c r="H1062" s="43">
        <f t="shared" si="338"/>
        <v>0</v>
      </c>
      <c r="I1062" s="55">
        <f t="shared" si="346"/>
        <v>0</v>
      </c>
      <c r="J1062" s="55">
        <f t="shared" si="346"/>
        <v>0</v>
      </c>
      <c r="K1062" s="55">
        <f t="shared" si="346"/>
        <v>0</v>
      </c>
    </row>
    <row r="1063" spans="1:11" ht="24" hidden="1" customHeight="1">
      <c r="A1063" s="120"/>
      <c r="B1063" s="171"/>
      <c r="C1063" s="48" t="s">
        <v>12</v>
      </c>
      <c r="D1063" s="49"/>
      <c r="E1063" s="49"/>
      <c r="F1063" s="49"/>
      <c r="G1063" s="49"/>
      <c r="H1063" s="41">
        <f t="shared" si="338"/>
        <v>0</v>
      </c>
      <c r="I1063" s="49"/>
      <c r="J1063" s="49"/>
      <c r="K1063" s="49"/>
    </row>
    <row r="1064" spans="1:11">
      <c r="A1064" s="120"/>
      <c r="B1064" s="171"/>
      <c r="C1064" s="50" t="s">
        <v>13</v>
      </c>
      <c r="D1064" s="51">
        <f>SUM(D1065:D1070)</f>
        <v>154747</v>
      </c>
      <c r="E1064" s="51">
        <f t="shared" ref="E1064:G1064" si="347">SUM(E1065:E1070)</f>
        <v>0</v>
      </c>
      <c r="F1064" s="51">
        <f t="shared" si="347"/>
        <v>0</v>
      </c>
      <c r="G1064" s="51">
        <f t="shared" si="347"/>
        <v>0</v>
      </c>
      <c r="H1064" s="38">
        <f t="shared" si="338"/>
        <v>0</v>
      </c>
      <c r="I1064" s="51">
        <f t="shared" ref="I1064:K1064" si="348">SUM(I1065:I1070)</f>
        <v>0</v>
      </c>
      <c r="J1064" s="51">
        <f t="shared" si="348"/>
        <v>0</v>
      </c>
      <c r="K1064" s="51">
        <f t="shared" si="348"/>
        <v>0</v>
      </c>
    </row>
    <row r="1065" spans="1:11" ht="24" hidden="1" customHeight="1">
      <c r="A1065" s="120"/>
      <c r="B1065" s="171"/>
      <c r="C1065" s="52" t="s">
        <v>14</v>
      </c>
      <c r="D1065" s="53"/>
      <c r="E1065" s="53"/>
      <c r="F1065" s="53"/>
      <c r="G1065" s="53"/>
      <c r="H1065" s="42">
        <f t="shared" si="338"/>
        <v>0</v>
      </c>
      <c r="I1065" s="53"/>
      <c r="J1065" s="53"/>
      <c r="K1065" s="53"/>
    </row>
    <row r="1066" spans="1:11" ht="24">
      <c r="A1066" s="120"/>
      <c r="B1066" s="171"/>
      <c r="C1066" s="52" t="s">
        <v>15</v>
      </c>
      <c r="D1066" s="53">
        <v>11100</v>
      </c>
      <c r="E1066" s="53"/>
      <c r="F1066" s="53"/>
      <c r="G1066" s="53"/>
      <c r="H1066" s="42">
        <f t="shared" si="338"/>
        <v>0</v>
      </c>
      <c r="I1066" s="53"/>
      <c r="J1066" s="53"/>
      <c r="K1066" s="53"/>
    </row>
    <row r="1067" spans="1:11" ht="15" hidden="1" customHeight="1">
      <c r="A1067" s="120"/>
      <c r="B1067" s="171"/>
      <c r="C1067" s="52" t="s">
        <v>17</v>
      </c>
      <c r="D1067" s="53"/>
      <c r="E1067" s="53"/>
      <c r="F1067" s="53"/>
      <c r="G1067" s="53"/>
      <c r="H1067" s="42">
        <f t="shared" si="338"/>
        <v>0</v>
      </c>
      <c r="I1067" s="53"/>
      <c r="J1067" s="53"/>
      <c r="K1067" s="53"/>
    </row>
    <row r="1068" spans="1:11" ht="15" hidden="1" customHeight="1">
      <c r="A1068" s="120"/>
      <c r="B1068" s="171"/>
      <c r="C1068" s="52" t="s">
        <v>18</v>
      </c>
      <c r="D1068" s="53"/>
      <c r="E1068" s="53"/>
      <c r="F1068" s="53"/>
      <c r="G1068" s="53"/>
      <c r="H1068" s="42">
        <f t="shared" si="338"/>
        <v>0</v>
      </c>
      <c r="I1068" s="53"/>
      <c r="J1068" s="53"/>
      <c r="K1068" s="53"/>
    </row>
    <row r="1069" spans="1:11" ht="36" hidden="1" customHeight="1">
      <c r="A1069" s="120"/>
      <c r="B1069" s="171"/>
      <c r="C1069" s="52" t="s">
        <v>16</v>
      </c>
      <c r="D1069" s="53"/>
      <c r="E1069" s="53"/>
      <c r="F1069" s="53"/>
      <c r="G1069" s="53"/>
      <c r="H1069" s="42">
        <f t="shared" si="338"/>
        <v>0</v>
      </c>
      <c r="I1069" s="53"/>
      <c r="J1069" s="53"/>
      <c r="K1069" s="53"/>
    </row>
    <row r="1070" spans="1:11" ht="24" customHeight="1">
      <c r="A1070" s="120"/>
      <c r="B1070" s="171"/>
      <c r="C1070" s="52" t="s">
        <v>19</v>
      </c>
      <c r="D1070" s="53">
        <v>143647</v>
      </c>
      <c r="E1070" s="53"/>
      <c r="F1070" s="53"/>
      <c r="G1070" s="53"/>
      <c r="H1070" s="42">
        <f t="shared" si="338"/>
        <v>0</v>
      </c>
      <c r="I1070" s="53"/>
      <c r="J1070" s="53"/>
      <c r="K1070" s="53"/>
    </row>
    <row r="1071" spans="1:11" ht="36" hidden="1" customHeight="1">
      <c r="A1071" s="120"/>
      <c r="B1071" s="171"/>
      <c r="C1071" s="50" t="s">
        <v>20</v>
      </c>
      <c r="D1071" s="51"/>
      <c r="E1071" s="51"/>
      <c r="F1071" s="51"/>
      <c r="G1071" s="51"/>
      <c r="H1071" s="38">
        <f t="shared" si="338"/>
        <v>0</v>
      </c>
      <c r="I1071" s="51"/>
      <c r="J1071" s="51"/>
      <c r="K1071" s="51"/>
    </row>
    <row r="1072" spans="1:11" ht="24" hidden="1" customHeight="1">
      <c r="A1072" s="120"/>
      <c r="B1072" s="172"/>
      <c r="C1072" s="50" t="s">
        <v>21</v>
      </c>
      <c r="D1072" s="51"/>
      <c r="E1072" s="51"/>
      <c r="F1072" s="51"/>
      <c r="G1072" s="51"/>
      <c r="H1072" s="38">
        <f t="shared" si="338"/>
        <v>0</v>
      </c>
      <c r="I1072" s="51"/>
      <c r="J1072" s="51"/>
      <c r="K1072" s="51"/>
    </row>
    <row r="1073" spans="1:11" ht="15" customHeight="1">
      <c r="A1073" s="120" t="s">
        <v>198</v>
      </c>
      <c r="B1073" s="110" t="s">
        <v>204</v>
      </c>
      <c r="C1073" s="54" t="s">
        <v>11</v>
      </c>
      <c r="D1073" s="55">
        <f>SUM(D1075,D1082,D1083)</f>
        <v>105100</v>
      </c>
      <c r="E1073" s="55">
        <f t="shared" ref="E1073:K1073" si="349">SUM(E1075,E1082,E1083)</f>
        <v>134300</v>
      </c>
      <c r="F1073" s="55">
        <f t="shared" si="349"/>
        <v>165000</v>
      </c>
      <c r="G1073" s="55">
        <f t="shared" si="349"/>
        <v>165000</v>
      </c>
      <c r="H1073" s="43">
        <f t="shared" si="338"/>
        <v>0</v>
      </c>
      <c r="I1073" s="55">
        <f t="shared" si="349"/>
        <v>0</v>
      </c>
      <c r="J1073" s="55">
        <f t="shared" si="349"/>
        <v>0</v>
      </c>
      <c r="K1073" s="55">
        <f t="shared" si="349"/>
        <v>0</v>
      </c>
    </row>
    <row r="1074" spans="1:11" ht="24" hidden="1" customHeight="1">
      <c r="A1074" s="120"/>
      <c r="B1074" s="111"/>
      <c r="C1074" s="48" t="s">
        <v>12</v>
      </c>
      <c r="D1074" s="49"/>
      <c r="E1074" s="49"/>
      <c r="F1074" s="49"/>
      <c r="G1074" s="49"/>
      <c r="H1074" s="41">
        <f t="shared" si="338"/>
        <v>0</v>
      </c>
      <c r="I1074" s="49"/>
      <c r="J1074" s="49"/>
      <c r="K1074" s="49"/>
    </row>
    <row r="1075" spans="1:11">
      <c r="A1075" s="120"/>
      <c r="B1075" s="111"/>
      <c r="C1075" s="50" t="s">
        <v>13</v>
      </c>
      <c r="D1075" s="51">
        <f>SUM(D1076:D1081)</f>
        <v>105100</v>
      </c>
      <c r="E1075" s="51">
        <f t="shared" ref="E1075:G1075" si="350">SUM(E1076:E1081)</f>
        <v>133700</v>
      </c>
      <c r="F1075" s="51">
        <f t="shared" si="350"/>
        <v>165000</v>
      </c>
      <c r="G1075" s="51">
        <f t="shared" si="350"/>
        <v>165000</v>
      </c>
      <c r="H1075" s="38">
        <f t="shared" si="338"/>
        <v>0</v>
      </c>
      <c r="I1075" s="51">
        <f t="shared" ref="I1075:K1075" si="351">SUM(I1076:I1081)</f>
        <v>0</v>
      </c>
      <c r="J1075" s="51">
        <f t="shared" si="351"/>
        <v>0</v>
      </c>
      <c r="K1075" s="51">
        <f t="shared" si="351"/>
        <v>0</v>
      </c>
    </row>
    <row r="1076" spans="1:11" ht="24" hidden="1" customHeight="1">
      <c r="A1076" s="120"/>
      <c r="B1076" s="111"/>
      <c r="C1076" s="52" t="s">
        <v>14</v>
      </c>
      <c r="D1076" s="53"/>
      <c r="E1076" s="53"/>
      <c r="F1076" s="53"/>
      <c r="G1076" s="53"/>
      <c r="H1076" s="42">
        <f t="shared" si="338"/>
        <v>0</v>
      </c>
      <c r="I1076" s="53"/>
      <c r="J1076" s="53"/>
      <c r="K1076" s="53"/>
    </row>
    <row r="1077" spans="1:11" ht="24" hidden="1" customHeight="1">
      <c r="A1077" s="120"/>
      <c r="B1077" s="111"/>
      <c r="C1077" s="52" t="s">
        <v>15</v>
      </c>
      <c r="D1077" s="53"/>
      <c r="E1077" s="53"/>
      <c r="F1077" s="53"/>
      <c r="G1077" s="53"/>
      <c r="H1077" s="42">
        <f t="shared" si="338"/>
        <v>0</v>
      </c>
      <c r="I1077" s="53"/>
      <c r="J1077" s="53"/>
      <c r="K1077" s="53"/>
    </row>
    <row r="1078" spans="1:11" ht="15" hidden="1" customHeight="1">
      <c r="A1078" s="120"/>
      <c r="B1078" s="111"/>
      <c r="C1078" s="52" t="s">
        <v>17</v>
      </c>
      <c r="D1078" s="53"/>
      <c r="E1078" s="53"/>
      <c r="F1078" s="53"/>
      <c r="G1078" s="53"/>
      <c r="H1078" s="42">
        <f t="shared" si="338"/>
        <v>0</v>
      </c>
      <c r="I1078" s="53"/>
      <c r="J1078" s="53"/>
      <c r="K1078" s="53"/>
    </row>
    <row r="1079" spans="1:11" ht="15" hidden="1" customHeight="1">
      <c r="A1079" s="120"/>
      <c r="B1079" s="111"/>
      <c r="C1079" s="52" t="s">
        <v>18</v>
      </c>
      <c r="D1079" s="53"/>
      <c r="E1079" s="53"/>
      <c r="F1079" s="53"/>
      <c r="G1079" s="53"/>
      <c r="H1079" s="42">
        <f t="shared" si="338"/>
        <v>0</v>
      </c>
      <c r="I1079" s="53"/>
      <c r="J1079" s="53"/>
      <c r="K1079" s="53"/>
    </row>
    <row r="1080" spans="1:11" ht="36">
      <c r="A1080" s="120"/>
      <c r="B1080" s="111"/>
      <c r="C1080" s="52" t="s">
        <v>16</v>
      </c>
      <c r="D1080" s="53">
        <v>105100</v>
      </c>
      <c r="E1080" s="53">
        <f>134300-600</f>
        <v>133700</v>
      </c>
      <c r="F1080" s="53">
        <v>165000</v>
      </c>
      <c r="G1080" s="53">
        <v>165000</v>
      </c>
      <c r="H1080" s="42">
        <f t="shared" si="338"/>
        <v>0</v>
      </c>
      <c r="I1080" s="53"/>
      <c r="J1080" s="53"/>
      <c r="K1080" s="53"/>
    </row>
    <row r="1081" spans="1:11" ht="15" hidden="1" customHeight="1">
      <c r="A1081" s="120"/>
      <c r="B1081" s="111"/>
      <c r="C1081" s="52" t="s">
        <v>19</v>
      </c>
      <c r="D1081" s="53"/>
      <c r="E1081" s="53"/>
      <c r="F1081" s="53"/>
      <c r="G1081" s="53"/>
      <c r="H1081" s="42">
        <f t="shared" si="338"/>
        <v>0</v>
      </c>
      <c r="I1081" s="53"/>
      <c r="J1081" s="53"/>
      <c r="K1081" s="53"/>
    </row>
    <row r="1082" spans="1:11" ht="36" hidden="1" customHeight="1">
      <c r="A1082" s="120"/>
      <c r="B1082" s="111"/>
      <c r="C1082" s="50" t="s">
        <v>20</v>
      </c>
      <c r="D1082" s="51"/>
      <c r="E1082" s="51"/>
      <c r="F1082" s="51"/>
      <c r="G1082" s="51"/>
      <c r="H1082" s="38">
        <f t="shared" si="338"/>
        <v>0</v>
      </c>
      <c r="I1082" s="51"/>
      <c r="J1082" s="51"/>
      <c r="K1082" s="51"/>
    </row>
    <row r="1083" spans="1:11" ht="45" customHeight="1" thickBot="1">
      <c r="A1083" s="120"/>
      <c r="B1083" s="112"/>
      <c r="C1083" s="50" t="s">
        <v>21</v>
      </c>
      <c r="D1083" s="51"/>
      <c r="E1083" s="51">
        <v>600</v>
      </c>
      <c r="F1083" s="51"/>
      <c r="G1083" s="51"/>
      <c r="H1083" s="38">
        <f t="shared" si="338"/>
        <v>0</v>
      </c>
      <c r="I1083" s="51"/>
      <c r="J1083" s="51"/>
      <c r="K1083" s="51"/>
    </row>
    <row r="1084" spans="1:11" ht="15" customHeight="1">
      <c r="A1084" s="113" t="s">
        <v>199</v>
      </c>
      <c r="B1084" s="116" t="s">
        <v>205</v>
      </c>
      <c r="C1084" s="54" t="s">
        <v>11</v>
      </c>
      <c r="D1084" s="55">
        <f>SUM(D1086,D1093,D1094)</f>
        <v>408737</v>
      </c>
      <c r="E1084" s="55">
        <f t="shared" ref="E1084:K1084" si="352">SUM(E1086,E1093,E1094)</f>
        <v>369380</v>
      </c>
      <c r="F1084" s="55">
        <f t="shared" si="352"/>
        <v>430000</v>
      </c>
      <c r="G1084" s="55">
        <f t="shared" si="352"/>
        <v>384000</v>
      </c>
      <c r="H1084" s="43">
        <f t="shared" si="338"/>
        <v>-46000</v>
      </c>
      <c r="I1084" s="55">
        <f t="shared" si="352"/>
        <v>0</v>
      </c>
      <c r="J1084" s="55">
        <f t="shared" si="352"/>
        <v>0</v>
      </c>
      <c r="K1084" s="55">
        <f t="shared" si="352"/>
        <v>0</v>
      </c>
    </row>
    <row r="1085" spans="1:11" ht="24" hidden="1" customHeight="1">
      <c r="A1085" s="114"/>
      <c r="B1085" s="117"/>
      <c r="C1085" s="48" t="s">
        <v>12</v>
      </c>
      <c r="D1085" s="49"/>
      <c r="E1085" s="49"/>
      <c r="F1085" s="49"/>
      <c r="G1085" s="49"/>
      <c r="H1085" s="41">
        <f t="shared" si="338"/>
        <v>0</v>
      </c>
      <c r="I1085" s="49"/>
      <c r="J1085" s="49"/>
      <c r="K1085" s="49"/>
    </row>
    <row r="1086" spans="1:11">
      <c r="A1086" s="114"/>
      <c r="B1086" s="117"/>
      <c r="C1086" s="50" t="s">
        <v>13</v>
      </c>
      <c r="D1086" s="51">
        <f>SUM(D1087:D1092)</f>
        <v>408737</v>
      </c>
      <c r="E1086" s="51">
        <f t="shared" ref="E1086:G1086" si="353">SUM(E1087:E1092)</f>
        <v>369380</v>
      </c>
      <c r="F1086" s="51">
        <f t="shared" si="353"/>
        <v>430000</v>
      </c>
      <c r="G1086" s="51">
        <f t="shared" si="353"/>
        <v>384000</v>
      </c>
      <c r="H1086" s="38">
        <f t="shared" si="338"/>
        <v>-46000</v>
      </c>
      <c r="I1086" s="51">
        <f t="shared" ref="I1086:K1086" si="354">SUM(I1087:I1092)</f>
        <v>0</v>
      </c>
      <c r="J1086" s="51">
        <f t="shared" si="354"/>
        <v>0</v>
      </c>
      <c r="K1086" s="51">
        <f t="shared" si="354"/>
        <v>0</v>
      </c>
    </row>
    <row r="1087" spans="1:11" ht="24" hidden="1" customHeight="1">
      <c r="A1087" s="114"/>
      <c r="B1087" s="117"/>
      <c r="C1087" s="52" t="s">
        <v>14</v>
      </c>
      <c r="D1087" s="53"/>
      <c r="E1087" s="53"/>
      <c r="F1087" s="53"/>
      <c r="G1087" s="53"/>
      <c r="H1087" s="42">
        <f t="shared" si="338"/>
        <v>0</v>
      </c>
      <c r="I1087" s="53"/>
      <c r="J1087" s="53"/>
      <c r="K1087" s="53"/>
    </row>
    <row r="1088" spans="1:11" ht="24">
      <c r="A1088" s="114"/>
      <c r="B1088" s="117"/>
      <c r="C1088" s="52" t="s">
        <v>15</v>
      </c>
      <c r="D1088" s="53">
        <v>408737</v>
      </c>
      <c r="E1088" s="53">
        <f>433700-30000-34320</f>
        <v>369380</v>
      </c>
      <c r="F1088" s="53">
        <v>430000</v>
      </c>
      <c r="G1088" s="53">
        <v>136500</v>
      </c>
      <c r="H1088" s="42">
        <f t="shared" si="338"/>
        <v>-293500</v>
      </c>
      <c r="I1088" s="53"/>
      <c r="J1088" s="53"/>
      <c r="K1088" s="53"/>
    </row>
    <row r="1089" spans="1:11" ht="15" hidden="1" customHeight="1">
      <c r="A1089" s="114"/>
      <c r="B1089" s="117"/>
      <c r="C1089" s="52" t="s">
        <v>17</v>
      </c>
      <c r="D1089" s="53"/>
      <c r="E1089" s="53"/>
      <c r="F1089" s="53"/>
      <c r="G1089" s="53"/>
      <c r="H1089" s="42">
        <f t="shared" si="338"/>
        <v>0</v>
      </c>
      <c r="I1089" s="53"/>
      <c r="J1089" s="53"/>
      <c r="K1089" s="53"/>
    </row>
    <row r="1090" spans="1:11" ht="15" hidden="1" customHeight="1">
      <c r="A1090" s="114"/>
      <c r="B1090" s="117"/>
      <c r="C1090" s="52" t="s">
        <v>18</v>
      </c>
      <c r="D1090" s="53"/>
      <c r="E1090" s="53"/>
      <c r="F1090" s="53"/>
      <c r="G1090" s="53"/>
      <c r="H1090" s="42">
        <f t="shared" si="338"/>
        <v>0</v>
      </c>
      <c r="I1090" s="53"/>
      <c r="J1090" s="53"/>
      <c r="K1090" s="53"/>
    </row>
    <row r="1091" spans="1:11" ht="36" hidden="1" customHeight="1">
      <c r="A1091" s="114"/>
      <c r="B1091" s="117"/>
      <c r="C1091" s="52" t="s">
        <v>16</v>
      </c>
      <c r="D1091" s="53"/>
      <c r="E1091" s="53"/>
      <c r="F1091" s="53"/>
      <c r="G1091" s="53"/>
      <c r="H1091" s="42">
        <f t="shared" si="338"/>
        <v>0</v>
      </c>
      <c r="I1091" s="53"/>
      <c r="J1091" s="53"/>
      <c r="K1091" s="53"/>
    </row>
    <row r="1092" spans="1:11" ht="15.75" thickBot="1">
      <c r="A1092" s="114"/>
      <c r="B1092" s="117"/>
      <c r="C1092" s="52" t="s">
        <v>19</v>
      </c>
      <c r="D1092" s="53"/>
      <c r="E1092" s="53"/>
      <c r="F1092" s="53"/>
      <c r="G1092" s="53">
        <v>247500</v>
      </c>
      <c r="H1092" s="42">
        <f t="shared" si="338"/>
        <v>247500</v>
      </c>
      <c r="I1092" s="53"/>
      <c r="J1092" s="53"/>
      <c r="K1092" s="53"/>
    </row>
    <row r="1093" spans="1:11" ht="36.75" hidden="1" customHeight="1" thickBot="1">
      <c r="A1093" s="114"/>
      <c r="B1093" s="117"/>
      <c r="C1093" s="50" t="s">
        <v>20</v>
      </c>
      <c r="D1093" s="51"/>
      <c r="E1093" s="51"/>
      <c r="F1093" s="51"/>
      <c r="G1093" s="51"/>
      <c r="H1093" s="38">
        <f t="shared" si="338"/>
        <v>0</v>
      </c>
      <c r="I1093" s="51"/>
      <c r="J1093" s="51"/>
      <c r="K1093" s="51"/>
    </row>
    <row r="1094" spans="1:11" ht="24.75" hidden="1" customHeight="1" thickBot="1">
      <c r="A1094" s="115"/>
      <c r="B1094" s="118"/>
      <c r="C1094" s="64" t="s">
        <v>21</v>
      </c>
      <c r="D1094" s="65"/>
      <c r="E1094" s="65"/>
      <c r="F1094" s="65"/>
      <c r="G1094" s="65"/>
      <c r="H1094" s="40">
        <f t="shared" si="338"/>
        <v>0</v>
      </c>
      <c r="I1094" s="65"/>
      <c r="J1094" s="65"/>
      <c r="K1094" s="65"/>
    </row>
    <row r="1095" spans="1:11">
      <c r="A1095" s="113" t="s">
        <v>206</v>
      </c>
      <c r="B1095" s="116" t="s">
        <v>207</v>
      </c>
      <c r="C1095" s="46" t="s">
        <v>11</v>
      </c>
      <c r="D1095" s="47">
        <f>SUM(D1097,D1104,D1105)</f>
        <v>82963</v>
      </c>
      <c r="E1095" s="47">
        <f t="shared" ref="E1095:K1095" si="355">SUM(E1097,E1104,E1105)</f>
        <v>587500</v>
      </c>
      <c r="F1095" s="47">
        <f t="shared" si="355"/>
        <v>809500</v>
      </c>
      <c r="G1095" s="47">
        <f t="shared" si="355"/>
        <v>809500</v>
      </c>
      <c r="H1095" s="36">
        <f t="shared" ref="H1095:H1127" si="356">G1095-F1095</f>
        <v>0</v>
      </c>
      <c r="I1095" s="47">
        <f t="shared" si="355"/>
        <v>0</v>
      </c>
      <c r="J1095" s="47">
        <f t="shared" si="355"/>
        <v>0</v>
      </c>
      <c r="K1095" s="47">
        <f t="shared" si="355"/>
        <v>0</v>
      </c>
    </row>
    <row r="1096" spans="1:11" ht="24">
      <c r="A1096" s="114"/>
      <c r="B1096" s="117"/>
      <c r="C1096" s="48" t="s">
        <v>12</v>
      </c>
      <c r="D1096" s="49">
        <f>SUM(D1107,D1118)</f>
        <v>8</v>
      </c>
      <c r="E1096" s="49">
        <f t="shared" ref="E1096:K1096" si="357">SUM(E1107,E1118)</f>
        <v>8</v>
      </c>
      <c r="F1096" s="49">
        <f t="shared" si="357"/>
        <v>6</v>
      </c>
      <c r="G1096" s="49">
        <f t="shared" si="357"/>
        <v>8</v>
      </c>
      <c r="H1096" s="41">
        <f t="shared" si="356"/>
        <v>2</v>
      </c>
      <c r="I1096" s="49">
        <f t="shared" si="357"/>
        <v>8</v>
      </c>
      <c r="J1096" s="49">
        <f t="shared" si="357"/>
        <v>8</v>
      </c>
      <c r="K1096" s="49">
        <f t="shared" si="357"/>
        <v>8</v>
      </c>
    </row>
    <row r="1097" spans="1:11">
      <c r="A1097" s="114"/>
      <c r="B1097" s="117"/>
      <c r="C1097" s="50" t="s">
        <v>13</v>
      </c>
      <c r="D1097" s="51">
        <f>SUM(D1098:D1103)</f>
        <v>79927</v>
      </c>
      <c r="E1097" s="51">
        <f t="shared" ref="E1097:G1097" si="358">SUM(E1098:E1103)</f>
        <v>587500</v>
      </c>
      <c r="F1097" s="51">
        <f t="shared" si="358"/>
        <v>809500</v>
      </c>
      <c r="G1097" s="51">
        <f t="shared" si="358"/>
        <v>809500</v>
      </c>
      <c r="H1097" s="38">
        <f t="shared" si="356"/>
        <v>0</v>
      </c>
      <c r="I1097" s="51">
        <f t="shared" ref="I1097:K1097" si="359">SUM(I1098:I1103)</f>
        <v>0</v>
      </c>
      <c r="J1097" s="51">
        <f t="shared" si="359"/>
        <v>0</v>
      </c>
      <c r="K1097" s="51">
        <f t="shared" si="359"/>
        <v>0</v>
      </c>
    </row>
    <row r="1098" spans="1:11" ht="24">
      <c r="A1098" s="114"/>
      <c r="B1098" s="117"/>
      <c r="C1098" s="52" t="s">
        <v>14</v>
      </c>
      <c r="D1098" s="53">
        <f t="shared" ref="D1098:K1105" si="360">SUM(D1109,D1120)</f>
        <v>44000</v>
      </c>
      <c r="E1098" s="53">
        <f t="shared" si="360"/>
        <v>138600</v>
      </c>
      <c r="F1098" s="53">
        <f t="shared" si="360"/>
        <v>138600</v>
      </c>
      <c r="G1098" s="53">
        <f t="shared" si="360"/>
        <v>150600</v>
      </c>
      <c r="H1098" s="42">
        <f t="shared" si="356"/>
        <v>12000</v>
      </c>
      <c r="I1098" s="53">
        <f t="shared" si="360"/>
        <v>0</v>
      </c>
      <c r="J1098" s="53">
        <f t="shared" si="360"/>
        <v>0</v>
      </c>
      <c r="K1098" s="53">
        <f t="shared" si="360"/>
        <v>0</v>
      </c>
    </row>
    <row r="1099" spans="1:11" ht="24">
      <c r="A1099" s="114"/>
      <c r="B1099" s="117"/>
      <c r="C1099" s="52" t="s">
        <v>15</v>
      </c>
      <c r="D1099" s="53">
        <f t="shared" si="360"/>
        <v>34034</v>
      </c>
      <c r="E1099" s="53">
        <f t="shared" si="360"/>
        <v>448900</v>
      </c>
      <c r="F1099" s="53">
        <f t="shared" si="360"/>
        <v>670900</v>
      </c>
      <c r="G1099" s="53">
        <f t="shared" si="360"/>
        <v>62300</v>
      </c>
      <c r="H1099" s="42">
        <f t="shared" si="356"/>
        <v>-608600</v>
      </c>
      <c r="I1099" s="53">
        <f t="shared" si="360"/>
        <v>0</v>
      </c>
      <c r="J1099" s="53">
        <f t="shared" si="360"/>
        <v>0</v>
      </c>
      <c r="K1099" s="53">
        <f t="shared" si="360"/>
        <v>0</v>
      </c>
    </row>
    <row r="1100" spans="1:11" ht="15" hidden="1" customHeight="1">
      <c r="A1100" s="114"/>
      <c r="B1100" s="117"/>
      <c r="C1100" s="52" t="s">
        <v>17</v>
      </c>
      <c r="D1100" s="53">
        <f t="shared" si="360"/>
        <v>0</v>
      </c>
      <c r="E1100" s="53">
        <f t="shared" si="360"/>
        <v>0</v>
      </c>
      <c r="F1100" s="53">
        <f t="shared" si="360"/>
        <v>0</v>
      </c>
      <c r="G1100" s="53">
        <f t="shared" si="360"/>
        <v>0</v>
      </c>
      <c r="H1100" s="42">
        <f t="shared" si="356"/>
        <v>0</v>
      </c>
      <c r="I1100" s="53">
        <f t="shared" si="360"/>
        <v>0</v>
      </c>
      <c r="J1100" s="53">
        <f t="shared" si="360"/>
        <v>0</v>
      </c>
      <c r="K1100" s="53">
        <f t="shared" si="360"/>
        <v>0</v>
      </c>
    </row>
    <row r="1101" spans="1:11">
      <c r="A1101" s="114"/>
      <c r="B1101" s="117"/>
      <c r="C1101" s="52" t="s">
        <v>18</v>
      </c>
      <c r="D1101" s="53">
        <f t="shared" si="360"/>
        <v>0</v>
      </c>
      <c r="E1101" s="53">
        <f t="shared" si="360"/>
        <v>0</v>
      </c>
      <c r="F1101" s="53">
        <f t="shared" si="360"/>
        <v>0</v>
      </c>
      <c r="G1101" s="53">
        <f t="shared" si="360"/>
        <v>593600</v>
      </c>
      <c r="H1101" s="42">
        <f t="shared" si="356"/>
        <v>593600</v>
      </c>
      <c r="I1101" s="53">
        <f t="shared" si="360"/>
        <v>0</v>
      </c>
      <c r="J1101" s="53">
        <f t="shared" si="360"/>
        <v>0</v>
      </c>
      <c r="K1101" s="53">
        <f t="shared" si="360"/>
        <v>0</v>
      </c>
    </row>
    <row r="1102" spans="1:11" ht="36" hidden="1" customHeight="1">
      <c r="A1102" s="114"/>
      <c r="B1102" s="117"/>
      <c r="C1102" s="52" t="s">
        <v>16</v>
      </c>
      <c r="D1102" s="53">
        <f t="shared" si="360"/>
        <v>0</v>
      </c>
      <c r="E1102" s="53">
        <f t="shared" si="360"/>
        <v>0</v>
      </c>
      <c r="F1102" s="53">
        <f t="shared" si="360"/>
        <v>0</v>
      </c>
      <c r="G1102" s="53">
        <f t="shared" si="360"/>
        <v>0</v>
      </c>
      <c r="H1102" s="42">
        <f t="shared" si="356"/>
        <v>0</v>
      </c>
      <c r="I1102" s="53">
        <f t="shared" si="360"/>
        <v>0</v>
      </c>
      <c r="J1102" s="53">
        <f t="shared" si="360"/>
        <v>0</v>
      </c>
      <c r="K1102" s="53">
        <f t="shared" si="360"/>
        <v>0</v>
      </c>
    </row>
    <row r="1103" spans="1:11">
      <c r="A1103" s="114"/>
      <c r="B1103" s="117"/>
      <c r="C1103" s="52" t="s">
        <v>19</v>
      </c>
      <c r="D1103" s="53">
        <f t="shared" si="360"/>
        <v>1893</v>
      </c>
      <c r="E1103" s="53">
        <f t="shared" si="360"/>
        <v>0</v>
      </c>
      <c r="F1103" s="53">
        <f t="shared" si="360"/>
        <v>0</v>
      </c>
      <c r="G1103" s="53">
        <f t="shared" si="360"/>
        <v>3000</v>
      </c>
      <c r="H1103" s="42">
        <f t="shared" si="356"/>
        <v>3000</v>
      </c>
      <c r="I1103" s="53">
        <f t="shared" si="360"/>
        <v>0</v>
      </c>
      <c r="J1103" s="53">
        <f t="shared" si="360"/>
        <v>0</v>
      </c>
      <c r="K1103" s="53">
        <f t="shared" si="360"/>
        <v>0</v>
      </c>
    </row>
    <row r="1104" spans="1:11" ht="36.75" thickBot="1">
      <c r="A1104" s="114"/>
      <c r="B1104" s="117"/>
      <c r="C1104" s="50" t="s">
        <v>20</v>
      </c>
      <c r="D1104" s="51">
        <f t="shared" si="360"/>
        <v>3036</v>
      </c>
      <c r="E1104" s="51">
        <f t="shared" si="360"/>
        <v>0</v>
      </c>
      <c r="F1104" s="51">
        <f t="shared" si="360"/>
        <v>0</v>
      </c>
      <c r="G1104" s="51">
        <f t="shared" si="360"/>
        <v>0</v>
      </c>
      <c r="H1104" s="38">
        <f t="shared" si="356"/>
        <v>0</v>
      </c>
      <c r="I1104" s="51">
        <f t="shared" si="360"/>
        <v>0</v>
      </c>
      <c r="J1104" s="51">
        <f t="shared" si="360"/>
        <v>0</v>
      </c>
      <c r="K1104" s="51">
        <f t="shared" si="360"/>
        <v>0</v>
      </c>
    </row>
    <row r="1105" spans="1:11" ht="24.75" hidden="1" customHeight="1" thickBot="1">
      <c r="A1105" s="115"/>
      <c r="B1105" s="118"/>
      <c r="C1105" s="64" t="s">
        <v>21</v>
      </c>
      <c r="D1105" s="65">
        <f t="shared" si="360"/>
        <v>0</v>
      </c>
      <c r="E1105" s="65">
        <f t="shared" si="360"/>
        <v>0</v>
      </c>
      <c r="F1105" s="65">
        <f t="shared" si="360"/>
        <v>0</v>
      </c>
      <c r="G1105" s="65">
        <f t="shared" si="360"/>
        <v>0</v>
      </c>
      <c r="H1105" s="40">
        <f t="shared" si="356"/>
        <v>0</v>
      </c>
      <c r="I1105" s="65">
        <f t="shared" si="360"/>
        <v>0</v>
      </c>
      <c r="J1105" s="65">
        <f t="shared" si="360"/>
        <v>0</v>
      </c>
      <c r="K1105" s="65">
        <f t="shared" si="360"/>
        <v>0</v>
      </c>
    </row>
    <row r="1106" spans="1:11">
      <c r="A1106" s="167" t="s">
        <v>208</v>
      </c>
      <c r="B1106" s="119" t="s">
        <v>210</v>
      </c>
      <c r="C1106" s="68" t="s">
        <v>11</v>
      </c>
      <c r="D1106" s="69">
        <f>SUM(D1108,D1115,D1116)</f>
        <v>70770</v>
      </c>
      <c r="E1106" s="69">
        <f t="shared" ref="E1106:K1106" si="361">SUM(E1108,E1115,E1116)</f>
        <v>150000</v>
      </c>
      <c r="F1106" s="69">
        <f t="shared" si="361"/>
        <v>162000</v>
      </c>
      <c r="G1106" s="69">
        <f t="shared" si="361"/>
        <v>162000</v>
      </c>
      <c r="H1106" s="74">
        <f t="shared" si="356"/>
        <v>0</v>
      </c>
      <c r="I1106" s="69">
        <f t="shared" si="361"/>
        <v>0</v>
      </c>
      <c r="J1106" s="69">
        <f t="shared" si="361"/>
        <v>0</v>
      </c>
      <c r="K1106" s="69">
        <f t="shared" si="361"/>
        <v>0</v>
      </c>
    </row>
    <row r="1107" spans="1:11" ht="24">
      <c r="A1107" s="120"/>
      <c r="B1107" s="111"/>
      <c r="C1107" s="48" t="s">
        <v>12</v>
      </c>
      <c r="D1107" s="49">
        <v>8</v>
      </c>
      <c r="E1107" s="49">
        <v>8</v>
      </c>
      <c r="F1107" s="49">
        <v>6</v>
      </c>
      <c r="G1107" s="49">
        <v>8</v>
      </c>
      <c r="H1107" s="41">
        <f t="shared" si="356"/>
        <v>2</v>
      </c>
      <c r="I1107" s="49">
        <v>8</v>
      </c>
      <c r="J1107" s="49">
        <v>8</v>
      </c>
      <c r="K1107" s="49">
        <v>8</v>
      </c>
    </row>
    <row r="1108" spans="1:11">
      <c r="A1108" s="120"/>
      <c r="B1108" s="111"/>
      <c r="C1108" s="50" t="s">
        <v>13</v>
      </c>
      <c r="D1108" s="51">
        <f>SUM(D1109:D1114)</f>
        <v>67734</v>
      </c>
      <c r="E1108" s="51">
        <f t="shared" ref="E1108:G1108" si="362">SUM(E1109:E1114)</f>
        <v>150000</v>
      </c>
      <c r="F1108" s="51">
        <f t="shared" si="362"/>
        <v>162000</v>
      </c>
      <c r="G1108" s="51">
        <f t="shared" si="362"/>
        <v>162000</v>
      </c>
      <c r="H1108" s="38">
        <f t="shared" si="356"/>
        <v>0</v>
      </c>
      <c r="I1108" s="51">
        <f t="shared" ref="I1108:K1108" si="363">SUM(I1109:I1114)</f>
        <v>0</v>
      </c>
      <c r="J1108" s="51">
        <f t="shared" si="363"/>
        <v>0</v>
      </c>
      <c r="K1108" s="51">
        <f t="shared" si="363"/>
        <v>0</v>
      </c>
    </row>
    <row r="1109" spans="1:11" ht="24">
      <c r="A1109" s="120"/>
      <c r="B1109" s="111"/>
      <c r="C1109" s="52" t="s">
        <v>14</v>
      </c>
      <c r="D1109" s="53">
        <v>44000</v>
      </c>
      <c r="E1109" s="53">
        <v>138600</v>
      </c>
      <c r="F1109" s="53">
        <v>138600</v>
      </c>
      <c r="G1109" s="53">
        <v>150600</v>
      </c>
      <c r="H1109" s="42">
        <f t="shared" si="356"/>
        <v>12000</v>
      </c>
      <c r="I1109" s="53"/>
      <c r="J1109" s="53"/>
      <c r="K1109" s="53"/>
    </row>
    <row r="1110" spans="1:11" ht="24">
      <c r="A1110" s="120"/>
      <c r="B1110" s="111"/>
      <c r="C1110" s="52" t="s">
        <v>15</v>
      </c>
      <c r="D1110" s="53">
        <v>21841</v>
      </c>
      <c r="E1110" s="53">
        <v>11400</v>
      </c>
      <c r="F1110" s="53">
        <v>23400</v>
      </c>
      <c r="G1110" s="53">
        <v>8400</v>
      </c>
      <c r="H1110" s="42">
        <f t="shared" si="356"/>
        <v>-15000</v>
      </c>
      <c r="I1110" s="53"/>
      <c r="J1110" s="53"/>
      <c r="K1110" s="53"/>
    </row>
    <row r="1111" spans="1:11" ht="15" hidden="1" customHeight="1">
      <c r="A1111" s="120"/>
      <c r="B1111" s="111"/>
      <c r="C1111" s="52" t="s">
        <v>17</v>
      </c>
      <c r="D1111" s="53"/>
      <c r="E1111" s="53"/>
      <c r="F1111" s="53"/>
      <c r="G1111" s="53"/>
      <c r="H1111" s="42">
        <f t="shared" si="356"/>
        <v>0</v>
      </c>
      <c r="I1111" s="53"/>
      <c r="J1111" s="53"/>
      <c r="K1111" s="53"/>
    </row>
    <row r="1112" spans="1:11" ht="15" hidden="1" customHeight="1">
      <c r="A1112" s="120"/>
      <c r="B1112" s="111"/>
      <c r="C1112" s="52" t="s">
        <v>18</v>
      </c>
      <c r="D1112" s="53"/>
      <c r="E1112" s="53"/>
      <c r="F1112" s="53"/>
      <c r="G1112" s="53"/>
      <c r="H1112" s="42">
        <f t="shared" si="356"/>
        <v>0</v>
      </c>
      <c r="I1112" s="53"/>
      <c r="J1112" s="53"/>
      <c r="K1112" s="53"/>
    </row>
    <row r="1113" spans="1:11" ht="36" hidden="1" customHeight="1">
      <c r="A1113" s="120"/>
      <c r="B1113" s="111"/>
      <c r="C1113" s="52" t="s">
        <v>16</v>
      </c>
      <c r="D1113" s="53"/>
      <c r="E1113" s="53"/>
      <c r="F1113" s="53"/>
      <c r="G1113" s="53"/>
      <c r="H1113" s="42">
        <f t="shared" si="356"/>
        <v>0</v>
      </c>
      <c r="I1113" s="53"/>
      <c r="J1113" s="53"/>
      <c r="K1113" s="53"/>
    </row>
    <row r="1114" spans="1:11">
      <c r="A1114" s="120"/>
      <c r="B1114" s="111"/>
      <c r="C1114" s="52" t="s">
        <v>19</v>
      </c>
      <c r="D1114" s="53">
        <v>1893</v>
      </c>
      <c r="E1114" s="53"/>
      <c r="F1114" s="53"/>
      <c r="G1114" s="53">
        <v>3000</v>
      </c>
      <c r="H1114" s="42">
        <f t="shared" si="356"/>
        <v>3000</v>
      </c>
      <c r="I1114" s="53"/>
      <c r="J1114" s="53"/>
      <c r="K1114" s="53"/>
    </row>
    <row r="1115" spans="1:11" ht="36">
      <c r="A1115" s="120"/>
      <c r="B1115" s="111"/>
      <c r="C1115" s="50" t="s">
        <v>20</v>
      </c>
      <c r="D1115" s="51">
        <v>3036</v>
      </c>
      <c r="E1115" s="51"/>
      <c r="F1115" s="51"/>
      <c r="G1115" s="51"/>
      <c r="H1115" s="38">
        <f t="shared" si="356"/>
        <v>0</v>
      </c>
      <c r="I1115" s="51"/>
      <c r="J1115" s="51"/>
      <c r="K1115" s="51"/>
    </row>
    <row r="1116" spans="1:11" ht="24" hidden="1" customHeight="1">
      <c r="A1116" s="120"/>
      <c r="B1116" s="112"/>
      <c r="C1116" s="50" t="s">
        <v>21</v>
      </c>
      <c r="D1116" s="51"/>
      <c r="E1116" s="51"/>
      <c r="F1116" s="51"/>
      <c r="G1116" s="51"/>
      <c r="H1116" s="38">
        <f t="shared" si="356"/>
        <v>0</v>
      </c>
      <c r="I1116" s="51"/>
      <c r="J1116" s="51"/>
      <c r="K1116" s="51"/>
    </row>
    <row r="1117" spans="1:11">
      <c r="A1117" s="120" t="s">
        <v>209</v>
      </c>
      <c r="B1117" s="110" t="s">
        <v>211</v>
      </c>
      <c r="C1117" s="54" t="s">
        <v>11</v>
      </c>
      <c r="D1117" s="55">
        <f>SUM(D1119,D1126,D1127)</f>
        <v>12193</v>
      </c>
      <c r="E1117" s="55">
        <f t="shared" ref="E1117:K1117" si="364">SUM(E1119,E1126,E1127)</f>
        <v>437500</v>
      </c>
      <c r="F1117" s="55">
        <f t="shared" si="364"/>
        <v>647500</v>
      </c>
      <c r="G1117" s="55">
        <f t="shared" si="364"/>
        <v>647500</v>
      </c>
      <c r="H1117" s="43">
        <f t="shared" si="356"/>
        <v>0</v>
      </c>
      <c r="I1117" s="55">
        <f t="shared" si="364"/>
        <v>0</v>
      </c>
      <c r="J1117" s="55">
        <f t="shared" si="364"/>
        <v>0</v>
      </c>
      <c r="K1117" s="55">
        <f t="shared" si="364"/>
        <v>0</v>
      </c>
    </row>
    <row r="1118" spans="1:11" ht="24" hidden="1" customHeight="1">
      <c r="A1118" s="120"/>
      <c r="B1118" s="111"/>
      <c r="C1118" s="48" t="s">
        <v>12</v>
      </c>
      <c r="D1118" s="49"/>
      <c r="E1118" s="49"/>
      <c r="F1118" s="49"/>
      <c r="G1118" s="49"/>
      <c r="H1118" s="41">
        <f t="shared" si="356"/>
        <v>0</v>
      </c>
      <c r="I1118" s="49"/>
      <c r="J1118" s="49"/>
      <c r="K1118" s="49"/>
    </row>
    <row r="1119" spans="1:11">
      <c r="A1119" s="120"/>
      <c r="B1119" s="111"/>
      <c r="C1119" s="50" t="s">
        <v>13</v>
      </c>
      <c r="D1119" s="51">
        <f>SUM(D1120:D1125)</f>
        <v>12193</v>
      </c>
      <c r="E1119" s="51">
        <f t="shared" ref="E1119:G1119" si="365">SUM(E1120:E1125)</f>
        <v>437500</v>
      </c>
      <c r="F1119" s="51">
        <f t="shared" si="365"/>
        <v>647500</v>
      </c>
      <c r="G1119" s="51">
        <f t="shared" si="365"/>
        <v>647500</v>
      </c>
      <c r="H1119" s="38">
        <f t="shared" si="356"/>
        <v>0</v>
      </c>
      <c r="I1119" s="51">
        <f t="shared" ref="I1119:K1119" si="366">SUM(I1120:I1125)</f>
        <v>0</v>
      </c>
      <c r="J1119" s="51">
        <f t="shared" si="366"/>
        <v>0</v>
      </c>
      <c r="K1119" s="51">
        <f t="shared" si="366"/>
        <v>0</v>
      </c>
    </row>
    <row r="1120" spans="1:11" ht="24" hidden="1" customHeight="1">
      <c r="A1120" s="120"/>
      <c r="B1120" s="111"/>
      <c r="C1120" s="52" t="s">
        <v>14</v>
      </c>
      <c r="D1120" s="53"/>
      <c r="E1120" s="53"/>
      <c r="F1120" s="53"/>
      <c r="G1120" s="53"/>
      <c r="H1120" s="42">
        <f t="shared" si="356"/>
        <v>0</v>
      </c>
      <c r="I1120" s="53"/>
      <c r="J1120" s="53"/>
      <c r="K1120" s="53"/>
    </row>
    <row r="1121" spans="1:11" ht="24">
      <c r="A1121" s="120"/>
      <c r="B1121" s="111"/>
      <c r="C1121" s="52" t="s">
        <v>15</v>
      </c>
      <c r="D1121" s="53">
        <v>12193</v>
      </c>
      <c r="E1121" s="53">
        <v>437500</v>
      </c>
      <c r="F1121" s="53">
        <v>647500</v>
      </c>
      <c r="G1121" s="53">
        <f>53900</f>
        <v>53900</v>
      </c>
      <c r="H1121" s="42">
        <f t="shared" si="356"/>
        <v>-593600</v>
      </c>
      <c r="I1121" s="53"/>
      <c r="J1121" s="53"/>
      <c r="K1121" s="53"/>
    </row>
    <row r="1122" spans="1:11">
      <c r="A1122" s="120"/>
      <c r="B1122" s="111"/>
      <c r="C1122" s="52" t="s">
        <v>17</v>
      </c>
      <c r="D1122" s="53"/>
      <c r="E1122" s="53"/>
      <c r="F1122" s="53"/>
      <c r="G1122" s="53"/>
      <c r="H1122" s="42">
        <f t="shared" si="356"/>
        <v>0</v>
      </c>
      <c r="I1122" s="53"/>
      <c r="J1122" s="53"/>
      <c r="K1122" s="53"/>
    </row>
    <row r="1123" spans="1:11">
      <c r="A1123" s="120"/>
      <c r="B1123" s="111"/>
      <c r="C1123" s="52" t="s">
        <v>18</v>
      </c>
      <c r="D1123" s="53"/>
      <c r="E1123" s="53"/>
      <c r="F1123" s="53"/>
      <c r="G1123" s="53">
        <f>312500+281100</f>
        <v>593600</v>
      </c>
      <c r="H1123" s="42">
        <f t="shared" si="356"/>
        <v>593600</v>
      </c>
      <c r="I1123" s="53"/>
      <c r="J1123" s="53"/>
      <c r="K1123" s="53"/>
    </row>
    <row r="1124" spans="1:11" ht="36" hidden="1" customHeight="1">
      <c r="A1124" s="120"/>
      <c r="B1124" s="111"/>
      <c r="C1124" s="52" t="s">
        <v>16</v>
      </c>
      <c r="D1124" s="53"/>
      <c r="E1124" s="53"/>
      <c r="F1124" s="53"/>
      <c r="G1124" s="53"/>
      <c r="H1124" s="42">
        <f t="shared" si="356"/>
        <v>0</v>
      </c>
      <c r="I1124" s="53"/>
      <c r="J1124" s="53"/>
      <c r="K1124" s="53"/>
    </row>
    <row r="1125" spans="1:11" ht="15" hidden="1" customHeight="1">
      <c r="A1125" s="120"/>
      <c r="B1125" s="111"/>
      <c r="C1125" s="52" t="s">
        <v>19</v>
      </c>
      <c r="D1125" s="53"/>
      <c r="E1125" s="53"/>
      <c r="F1125" s="53"/>
      <c r="G1125" s="53"/>
      <c r="H1125" s="42">
        <f t="shared" si="356"/>
        <v>0</v>
      </c>
      <c r="I1125" s="53"/>
      <c r="J1125" s="53"/>
      <c r="K1125" s="53"/>
    </row>
    <row r="1126" spans="1:11" ht="36" hidden="1" customHeight="1">
      <c r="A1126" s="120"/>
      <c r="B1126" s="111"/>
      <c r="C1126" s="50" t="s">
        <v>20</v>
      </c>
      <c r="D1126" s="51"/>
      <c r="E1126" s="51"/>
      <c r="F1126" s="51"/>
      <c r="G1126" s="51"/>
      <c r="H1126" s="38">
        <f t="shared" si="356"/>
        <v>0</v>
      </c>
      <c r="I1126" s="51"/>
      <c r="J1126" s="51"/>
      <c r="K1126" s="51"/>
    </row>
    <row r="1127" spans="1:11" ht="24.75" hidden="1" customHeight="1" thickBot="1">
      <c r="A1127" s="168"/>
      <c r="B1127" s="169"/>
      <c r="C1127" s="64" t="s">
        <v>21</v>
      </c>
      <c r="D1127" s="65"/>
      <c r="E1127" s="65"/>
      <c r="F1127" s="65"/>
      <c r="G1127" s="65"/>
      <c r="H1127" s="40">
        <f t="shared" si="356"/>
        <v>0</v>
      </c>
      <c r="I1127" s="65"/>
      <c r="J1127" s="65"/>
      <c r="K1127" s="65"/>
    </row>
  </sheetData>
  <mergeCells count="205">
    <mergeCell ref="A1:K1"/>
    <mergeCell ref="A2:K2"/>
    <mergeCell ref="A6:A16"/>
    <mergeCell ref="B6:B16"/>
    <mergeCell ref="A17:A27"/>
    <mergeCell ref="B17:B27"/>
    <mergeCell ref="A50:A60"/>
    <mergeCell ref="B50:B60"/>
    <mergeCell ref="A61:A71"/>
    <mergeCell ref="B61:B71"/>
    <mergeCell ref="A28:A38"/>
    <mergeCell ref="B28:B38"/>
    <mergeCell ref="A39:A49"/>
    <mergeCell ref="B39:B49"/>
    <mergeCell ref="A94:A104"/>
    <mergeCell ref="B94:B104"/>
    <mergeCell ref="A105:A115"/>
    <mergeCell ref="B105:B115"/>
    <mergeCell ref="A72:A82"/>
    <mergeCell ref="B72:B82"/>
    <mergeCell ref="A83:A93"/>
    <mergeCell ref="B83:B93"/>
    <mergeCell ref="A138:A148"/>
    <mergeCell ref="B138:B148"/>
    <mergeCell ref="A149:A159"/>
    <mergeCell ref="B149:B159"/>
    <mergeCell ref="A116:A126"/>
    <mergeCell ref="B116:B126"/>
    <mergeCell ref="A127:A137"/>
    <mergeCell ref="B127:B137"/>
    <mergeCell ref="A182:A192"/>
    <mergeCell ref="B182:B192"/>
    <mergeCell ref="A193:A203"/>
    <mergeCell ref="B193:B203"/>
    <mergeCell ref="A160:A170"/>
    <mergeCell ref="B160:B170"/>
    <mergeCell ref="A171:A181"/>
    <mergeCell ref="B171:B181"/>
    <mergeCell ref="A226:A236"/>
    <mergeCell ref="B226:B236"/>
    <mergeCell ref="A237:A247"/>
    <mergeCell ref="B237:B247"/>
    <mergeCell ref="A204:A214"/>
    <mergeCell ref="B204:B214"/>
    <mergeCell ref="A215:A225"/>
    <mergeCell ref="B215:B225"/>
    <mergeCell ref="A270:A280"/>
    <mergeCell ref="B270:B280"/>
    <mergeCell ref="A281:A291"/>
    <mergeCell ref="B281:B291"/>
    <mergeCell ref="A248:A258"/>
    <mergeCell ref="B248:B258"/>
    <mergeCell ref="A259:A269"/>
    <mergeCell ref="B259:B269"/>
    <mergeCell ref="A314:A324"/>
    <mergeCell ref="B314:B324"/>
    <mergeCell ref="A325:A335"/>
    <mergeCell ref="B325:B335"/>
    <mergeCell ref="A292:A302"/>
    <mergeCell ref="B292:B302"/>
    <mergeCell ref="A303:A313"/>
    <mergeCell ref="B303:B313"/>
    <mergeCell ref="A358:A368"/>
    <mergeCell ref="B358:B368"/>
    <mergeCell ref="A369:A379"/>
    <mergeCell ref="B369:B379"/>
    <mergeCell ref="A336:A346"/>
    <mergeCell ref="B336:B346"/>
    <mergeCell ref="A347:A357"/>
    <mergeCell ref="B347:B357"/>
    <mergeCell ref="A402:A412"/>
    <mergeCell ref="B402:B412"/>
    <mergeCell ref="A413:A423"/>
    <mergeCell ref="B413:B423"/>
    <mergeCell ref="A380:A390"/>
    <mergeCell ref="B380:B390"/>
    <mergeCell ref="A391:A401"/>
    <mergeCell ref="B391:B401"/>
    <mergeCell ref="A446:A456"/>
    <mergeCell ref="B446:B456"/>
    <mergeCell ref="A457:A467"/>
    <mergeCell ref="B457:B467"/>
    <mergeCell ref="A424:A434"/>
    <mergeCell ref="B424:B434"/>
    <mergeCell ref="A435:A445"/>
    <mergeCell ref="B435:B445"/>
    <mergeCell ref="A490:A500"/>
    <mergeCell ref="B490:B500"/>
    <mergeCell ref="A501:A511"/>
    <mergeCell ref="B501:B511"/>
    <mergeCell ref="A468:A478"/>
    <mergeCell ref="B468:B478"/>
    <mergeCell ref="A479:A489"/>
    <mergeCell ref="B479:B489"/>
    <mergeCell ref="A534:A544"/>
    <mergeCell ref="B534:B544"/>
    <mergeCell ref="A545:A555"/>
    <mergeCell ref="B545:B555"/>
    <mergeCell ref="A512:A522"/>
    <mergeCell ref="B512:B522"/>
    <mergeCell ref="A523:A533"/>
    <mergeCell ref="B523:B533"/>
    <mergeCell ref="A578:A588"/>
    <mergeCell ref="B578:B588"/>
    <mergeCell ref="A589:A599"/>
    <mergeCell ref="B589:B599"/>
    <mergeCell ref="A556:A566"/>
    <mergeCell ref="B556:B566"/>
    <mergeCell ref="A567:A577"/>
    <mergeCell ref="B567:B577"/>
    <mergeCell ref="A622:A632"/>
    <mergeCell ref="B622:B632"/>
    <mergeCell ref="A633:A643"/>
    <mergeCell ref="B633:B643"/>
    <mergeCell ref="A600:A610"/>
    <mergeCell ref="B600:B610"/>
    <mergeCell ref="A611:A621"/>
    <mergeCell ref="B611:B621"/>
    <mergeCell ref="A666:A676"/>
    <mergeCell ref="B666:B676"/>
    <mergeCell ref="A677:A687"/>
    <mergeCell ref="B677:B687"/>
    <mergeCell ref="A644:A654"/>
    <mergeCell ref="B644:B654"/>
    <mergeCell ref="A655:A665"/>
    <mergeCell ref="B655:B665"/>
    <mergeCell ref="B688:B696"/>
    <mergeCell ref="A754:A764"/>
    <mergeCell ref="B754:B764"/>
    <mergeCell ref="A765:A775"/>
    <mergeCell ref="B765:B775"/>
    <mergeCell ref="A732:A742"/>
    <mergeCell ref="B732:B742"/>
    <mergeCell ref="A743:A753"/>
    <mergeCell ref="B743:B753"/>
    <mergeCell ref="A710:A720"/>
    <mergeCell ref="B710:B720"/>
    <mergeCell ref="A721:A731"/>
    <mergeCell ref="B721:B731"/>
    <mergeCell ref="A699:A709"/>
    <mergeCell ref="B699:B709"/>
    <mergeCell ref="A798:A808"/>
    <mergeCell ref="B798:B808"/>
    <mergeCell ref="A809:A819"/>
    <mergeCell ref="B809:B819"/>
    <mergeCell ref="A776:A786"/>
    <mergeCell ref="B776:B786"/>
    <mergeCell ref="A787:A797"/>
    <mergeCell ref="B787:B797"/>
    <mergeCell ref="A842:A852"/>
    <mergeCell ref="B842:B852"/>
    <mergeCell ref="A853:A863"/>
    <mergeCell ref="B853:B863"/>
    <mergeCell ref="A820:A830"/>
    <mergeCell ref="B820:B830"/>
    <mergeCell ref="A831:A841"/>
    <mergeCell ref="B831:B841"/>
    <mergeCell ref="A886:A896"/>
    <mergeCell ref="B886:B896"/>
    <mergeCell ref="A897:A907"/>
    <mergeCell ref="B897:B907"/>
    <mergeCell ref="A864:A874"/>
    <mergeCell ref="B864:B874"/>
    <mergeCell ref="A875:A885"/>
    <mergeCell ref="B875:B885"/>
    <mergeCell ref="A930:A940"/>
    <mergeCell ref="B930:B940"/>
    <mergeCell ref="A941:A951"/>
    <mergeCell ref="B941:B951"/>
    <mergeCell ref="A908:A918"/>
    <mergeCell ref="B908:B918"/>
    <mergeCell ref="A919:A929"/>
    <mergeCell ref="B919:B929"/>
    <mergeCell ref="A974:A984"/>
    <mergeCell ref="B974:B984"/>
    <mergeCell ref="A985:A995"/>
    <mergeCell ref="B985:B995"/>
    <mergeCell ref="A952:A962"/>
    <mergeCell ref="B952:B962"/>
    <mergeCell ref="A963:A973"/>
    <mergeCell ref="B963:B973"/>
    <mergeCell ref="A1018:A1028"/>
    <mergeCell ref="B1018:B1028"/>
    <mergeCell ref="A1029:A1039"/>
    <mergeCell ref="B1029:B1039"/>
    <mergeCell ref="A996:A1006"/>
    <mergeCell ref="B996:B1006"/>
    <mergeCell ref="A1007:A1017"/>
    <mergeCell ref="B1007:B1017"/>
    <mergeCell ref="A1062:A1072"/>
    <mergeCell ref="B1062:B1072"/>
    <mergeCell ref="A1073:A1083"/>
    <mergeCell ref="B1073:B1083"/>
    <mergeCell ref="A1040:A1050"/>
    <mergeCell ref="B1040:B1050"/>
    <mergeCell ref="A1051:A1061"/>
    <mergeCell ref="B1051:B1061"/>
    <mergeCell ref="A1106:A1116"/>
    <mergeCell ref="B1106:B1116"/>
    <mergeCell ref="A1117:A1127"/>
    <mergeCell ref="B1117:B1127"/>
    <mergeCell ref="A1084:A1094"/>
    <mergeCell ref="B1084:B1094"/>
    <mergeCell ref="A1095:A1105"/>
    <mergeCell ref="B1095:B1105"/>
  </mergeCells>
  <printOptions horizontalCentered="1"/>
  <pageMargins left="0.25" right="0.03" top="0.35" bottom="0.17" header="0.3" footer="0.2"/>
  <pageSetup scale="85" orientation="landscape" horizontalDpi="4294967292" verticalDpi="0" r:id="rId1"/>
  <headerFooter>
    <oddFooter>Page &amp;P</oddFooter>
  </headerFooter>
  <rowBreaks count="22" manualBreakCount="22">
    <brk id="27" max="11" man="1"/>
    <brk id="49" max="11" man="1"/>
    <brk id="93" max="11" man="1"/>
    <brk id="137" max="11" man="1"/>
    <brk id="190" max="11" man="1"/>
    <brk id="278" max="11" man="1"/>
    <brk id="320" max="11" man="1"/>
    <brk id="367" max="11" man="1"/>
    <brk id="411" max="11" man="1"/>
    <brk id="455" max="11" man="1"/>
    <brk id="499" max="11" man="1"/>
    <brk id="533" max="11" man="1"/>
    <brk id="621" max="11" man="1"/>
    <brk id="698" max="11" man="1"/>
    <brk id="775" max="11" man="1"/>
    <brk id="808" max="11" man="1"/>
    <brk id="846" max="11" man="1"/>
    <brk id="885" max="11" man="1"/>
    <brk id="918" max="11" man="1"/>
    <brk id="950" max="11" man="1"/>
    <brk id="1017" max="11" man="1"/>
    <brk id="1083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14" workbookViewId="0">
      <selection activeCell="H26" sqref="H25:H26"/>
    </sheetView>
  </sheetViews>
  <sheetFormatPr defaultRowHeight="15"/>
  <cols>
    <col min="1" max="1" width="6" style="1" customWidth="1"/>
    <col min="2" max="2" width="34.7109375" style="82" customWidth="1"/>
    <col min="3" max="3" width="14.7109375" customWidth="1"/>
    <col min="4" max="4" width="45.140625" customWidth="1"/>
  </cols>
  <sheetData>
    <row r="1" spans="1:14" ht="15.75">
      <c r="A1" s="183" t="s">
        <v>234</v>
      </c>
      <c r="B1" s="183"/>
      <c r="C1" s="183"/>
      <c r="D1" s="183"/>
    </row>
    <row r="3" spans="1:14" ht="24">
      <c r="A3" s="81" t="s">
        <v>217</v>
      </c>
      <c r="B3" s="84" t="s">
        <v>1</v>
      </c>
      <c r="C3" s="5" t="s">
        <v>218</v>
      </c>
      <c r="D3" s="5" t="s">
        <v>222</v>
      </c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ht="117" customHeight="1">
      <c r="A4" s="81">
        <v>1</v>
      </c>
      <c r="B4" s="85" t="s">
        <v>52</v>
      </c>
      <c r="C4" s="86">
        <v>197500</v>
      </c>
      <c r="D4" s="87" t="s">
        <v>219</v>
      </c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4" ht="24">
      <c r="A5" s="81">
        <v>2</v>
      </c>
      <c r="B5" s="85" t="s">
        <v>53</v>
      </c>
      <c r="C5" s="88">
        <v>15000</v>
      </c>
      <c r="D5" s="87" t="s">
        <v>220</v>
      </c>
    </row>
    <row r="6" spans="1:14" ht="36">
      <c r="A6" s="81">
        <v>3</v>
      </c>
      <c r="B6" s="85" t="s">
        <v>221</v>
      </c>
      <c r="C6" s="88">
        <v>750000</v>
      </c>
      <c r="D6" s="87" t="s">
        <v>223</v>
      </c>
    </row>
    <row r="7" spans="1:14" ht="42.75" customHeight="1">
      <c r="A7" s="81">
        <v>4</v>
      </c>
      <c r="B7" s="85" t="s">
        <v>126</v>
      </c>
      <c r="C7" s="88">
        <v>255000</v>
      </c>
      <c r="D7" s="87" t="s">
        <v>224</v>
      </c>
    </row>
    <row r="8" spans="1:14" ht="45">
      <c r="A8" s="81">
        <v>5</v>
      </c>
      <c r="B8" s="85" t="s">
        <v>127</v>
      </c>
      <c r="C8" s="88">
        <v>260000</v>
      </c>
      <c r="D8" s="87" t="s">
        <v>224</v>
      </c>
    </row>
    <row r="9" spans="1:14" ht="36">
      <c r="A9" s="81">
        <v>6</v>
      </c>
      <c r="B9" s="85" t="s">
        <v>130</v>
      </c>
      <c r="C9" s="88">
        <v>400000</v>
      </c>
      <c r="D9" s="87" t="s">
        <v>225</v>
      </c>
    </row>
    <row r="10" spans="1:14" ht="60">
      <c r="A10" s="81">
        <v>7</v>
      </c>
      <c r="B10" s="85" t="s">
        <v>139</v>
      </c>
      <c r="C10" s="88">
        <v>101000</v>
      </c>
      <c r="D10" s="87" t="s">
        <v>226</v>
      </c>
    </row>
    <row r="11" spans="1:14" ht="30">
      <c r="A11" s="81">
        <v>8</v>
      </c>
      <c r="B11" s="85" t="s">
        <v>141</v>
      </c>
      <c r="C11" s="88">
        <v>100000</v>
      </c>
      <c r="D11" s="87" t="s">
        <v>227</v>
      </c>
    </row>
    <row r="12" spans="1:14" ht="60">
      <c r="A12" s="81">
        <v>9</v>
      </c>
      <c r="B12" s="85" t="s">
        <v>142</v>
      </c>
      <c r="C12" s="88">
        <v>80000</v>
      </c>
      <c r="D12" s="87" t="s">
        <v>228</v>
      </c>
    </row>
    <row r="13" spans="1:14" ht="36">
      <c r="A13" s="81">
        <v>10</v>
      </c>
      <c r="B13" s="85" t="s">
        <v>146</v>
      </c>
      <c r="C13" s="88">
        <v>395000</v>
      </c>
      <c r="D13" s="87" t="s">
        <v>225</v>
      </c>
    </row>
    <row r="14" spans="1:14" ht="60">
      <c r="A14" s="81">
        <v>11</v>
      </c>
      <c r="B14" s="85" t="s">
        <v>157</v>
      </c>
      <c r="C14" s="88">
        <v>240000</v>
      </c>
      <c r="D14" s="87" t="s">
        <v>225</v>
      </c>
    </row>
    <row r="15" spans="1:14" ht="30">
      <c r="A15" s="81">
        <v>12</v>
      </c>
      <c r="B15" s="85" t="s">
        <v>170</v>
      </c>
      <c r="C15" s="88">
        <v>10000</v>
      </c>
      <c r="D15" s="87" t="s">
        <v>229</v>
      </c>
    </row>
    <row r="16" spans="1:14" ht="60">
      <c r="A16" s="81">
        <v>13</v>
      </c>
      <c r="B16" s="85" t="s">
        <v>177</v>
      </c>
      <c r="C16" s="88">
        <v>30000</v>
      </c>
      <c r="D16" s="87" t="s">
        <v>230</v>
      </c>
    </row>
    <row r="17" spans="1:4" ht="60">
      <c r="A17" s="81">
        <v>14</v>
      </c>
      <c r="B17" s="85" t="s">
        <v>178</v>
      </c>
      <c r="C17" s="88">
        <f>2880+3888+2880</f>
        <v>9648</v>
      </c>
      <c r="D17" s="87" t="s">
        <v>231</v>
      </c>
    </row>
    <row r="18" spans="1:4" ht="60">
      <c r="A18" s="81">
        <v>16</v>
      </c>
      <c r="B18" s="85" t="s">
        <v>180</v>
      </c>
      <c r="C18" s="88">
        <v>168603</v>
      </c>
      <c r="D18" s="87" t="s">
        <v>232</v>
      </c>
    </row>
    <row r="19" spans="1:4" ht="45">
      <c r="A19" s="81">
        <v>17</v>
      </c>
      <c r="B19" s="85" t="s">
        <v>214</v>
      </c>
      <c r="C19" s="88">
        <v>42200</v>
      </c>
      <c r="D19" s="87" t="s">
        <v>233</v>
      </c>
    </row>
  </sheetData>
  <mergeCells count="1">
    <mergeCell ref="A1:D1"/>
  </mergeCells>
  <pageMargins left="0.49" right="0.19" top="0.36" bottom="0.32" header="0.3" footer="0.3"/>
  <pageSetup scale="90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0"/>
  <sheetViews>
    <sheetView workbookViewId="0">
      <selection activeCell="A9" sqref="A9"/>
    </sheetView>
  </sheetViews>
  <sheetFormatPr defaultRowHeight="15"/>
  <cols>
    <col min="1" max="1" width="43.7109375" style="91" customWidth="1"/>
    <col min="2" max="4" width="19.85546875" customWidth="1"/>
  </cols>
  <sheetData>
    <row r="6" spans="1:4" s="91" customFormat="1" ht="18" customHeight="1">
      <c r="A6" s="184" t="s">
        <v>242</v>
      </c>
      <c r="B6" s="185" t="s">
        <v>243</v>
      </c>
      <c r="C6" s="185" t="s">
        <v>244</v>
      </c>
      <c r="D6" s="186" t="s">
        <v>245</v>
      </c>
    </row>
    <row r="7" spans="1:4" s="91" customFormat="1">
      <c r="A7" s="184"/>
      <c r="B7" s="185"/>
      <c r="C7" s="185"/>
      <c r="D7" s="186"/>
    </row>
    <row r="8" spans="1:4" s="91" customFormat="1" ht="36">
      <c r="A8" s="92" t="s">
        <v>207</v>
      </c>
      <c r="B8" s="95">
        <f>SUM(B9:B10)</f>
        <v>587500</v>
      </c>
      <c r="C8" s="95">
        <f t="shared" ref="C8" si="0">SUM(C9:C10)</f>
        <v>584123</v>
      </c>
      <c r="D8" s="93">
        <f>C8/B8%</f>
        <v>99.425191489361708</v>
      </c>
    </row>
    <row r="9" spans="1:4" ht="50.25" customHeight="1">
      <c r="A9" s="85" t="s">
        <v>246</v>
      </c>
      <c r="B9" s="96">
        <v>150000</v>
      </c>
      <c r="C9" s="96">
        <v>149140</v>
      </c>
      <c r="D9" s="94">
        <f t="shared" ref="D9:D10" si="1">C9/B9%</f>
        <v>99.426666666666662</v>
      </c>
    </row>
    <row r="10" spans="1:4" ht="47.25" customHeight="1">
      <c r="A10" s="85" t="s">
        <v>247</v>
      </c>
      <c r="B10" s="96">
        <v>437500</v>
      </c>
      <c r="C10" s="96">
        <v>434983</v>
      </c>
      <c r="D10" s="94">
        <f t="shared" si="1"/>
        <v>99.424685714285715</v>
      </c>
    </row>
  </sheetData>
  <mergeCells count="4">
    <mergeCell ref="A6:A7"/>
    <mergeCell ref="B6:B7"/>
    <mergeCell ref="D6:D7"/>
    <mergeCell ref="C6:C7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2017</vt:lpstr>
      <vt:lpstr>Sheet2</vt:lpstr>
      <vt:lpstr>Sheet3</vt:lpstr>
      <vt:lpstr>'2017'!Print_Area</vt:lpstr>
      <vt:lpstr>'2017'!Print_Titles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2017-05-18T08:10:09Z</dcterms:modified>
</cp:coreProperties>
</file>